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4.xml" ContentType="application/vnd.openxmlformats-officedocument.drawing+xml"/>
  <Override PartName="/xl/embeddings/oleObject2.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codeName="DieseArbeitsmappe" defaultThemeVersion="124226"/>
  <mc:AlternateContent xmlns:mc="http://schemas.openxmlformats.org/markup-compatibility/2006">
    <mc:Choice Requires="x15">
      <x15ac:absPath xmlns:x15ac="http://schemas.microsoft.com/office/spreadsheetml/2010/11/ac" url="C:\Users\C.Keppler\Documents\MTool\MTool FuE\Erfassungstools\Tierbeurteilung\"/>
    </mc:Choice>
  </mc:AlternateContent>
  <bookViews>
    <workbookView xWindow="2832" yWindow="228" windowWidth="8268" windowHeight="6300" tabRatio="666" xr2:uid="{00000000-000D-0000-FFFF-FFFF00000000}"/>
  </bookViews>
  <sheets>
    <sheet name="Anleitung  " sheetId="41" r:id="rId1"/>
    <sheet name="  Betriebsdaten " sheetId="38" r:id="rId2"/>
    <sheet name="Tierbeurteilung JH 1" sheetId="31" r:id="rId3"/>
    <sheet name=" Tierbeurteilung LH 1" sheetId="27" r:id="rId4"/>
    <sheet name="GewichtsAnalyse" sheetId="32" r:id="rId5"/>
    <sheet name="Sollgewichte" sheetId="36" r:id="rId6"/>
    <sheet name="Impressum" sheetId="40" r:id="rId7"/>
  </sheets>
  <definedNames>
    <definedName name="_xlnm.Print_Area" localSheetId="3">' Tierbeurteilung LH 1'!#REF!</definedName>
    <definedName name="_xlnm.Print_Area" localSheetId="4">GewichtsAnalyse!$A$1:$P$70</definedName>
    <definedName name="_xlnm.Print_Area" localSheetId="2">'Tierbeurteilung JH 1'!#REF!</definedName>
  </definedNames>
  <calcPr calcId="171027"/>
  <fileRecoveryPr autoRecover="0"/>
</workbook>
</file>

<file path=xl/calcChain.xml><?xml version="1.0" encoding="utf-8"?>
<calcChain xmlns="http://schemas.openxmlformats.org/spreadsheetml/2006/main">
  <c r="J52" i="32" l="1"/>
  <c r="G4" i="32" l="1"/>
  <c r="J4" i="32"/>
  <c r="J8" i="32"/>
  <c r="CN2" i="36"/>
  <c r="CO2" i="36"/>
  <c r="CP2" i="36"/>
  <c r="CQ2" i="36"/>
  <c r="CR2" i="36"/>
  <c r="CS2" i="36"/>
  <c r="CT2" i="36"/>
  <c r="CU2" i="36"/>
  <c r="CV2" i="36"/>
  <c r="CW2" i="36"/>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J16" i="32"/>
  <c r="D18" i="32"/>
  <c r="CD2" i="36"/>
  <c r="CE2" i="36"/>
  <c r="CF2" i="36"/>
  <c r="CG2" i="36"/>
  <c r="CH2" i="36"/>
  <c r="CI2" i="36"/>
  <c r="CJ2" i="36"/>
  <c r="CK2" i="36"/>
  <c r="CL2" i="36"/>
  <c r="CM2" i="36"/>
  <c r="G26" i="32"/>
  <c r="G23" i="32"/>
  <c r="H23" i="32"/>
  <c r="G22" i="32"/>
  <c r="H22" i="32"/>
  <c r="J24" i="32"/>
  <c r="J19" i="32"/>
  <c r="N13" i="32"/>
  <c r="L13" i="32"/>
  <c r="J13" i="32"/>
  <c r="O19" i="32"/>
  <c r="O20" i="32"/>
  <c r="J50"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J11" i="32"/>
  <c r="J54" i="32"/>
  <c r="C29" i="31"/>
  <c r="B28" i="31"/>
  <c r="G29" i="31"/>
  <c r="K25" i="31"/>
  <c r="F50" i="31"/>
  <c r="K24" i="31"/>
  <c r="F49" i="31"/>
  <c r="K23" i="31"/>
  <c r="F48" i="31"/>
  <c r="K21" i="31"/>
  <c r="F46" i="31"/>
  <c r="K20" i="31"/>
  <c r="D45" i="31"/>
  <c r="K19" i="31"/>
  <c r="I44" i="31"/>
  <c r="K18" i="31"/>
  <c r="D43" i="31"/>
  <c r="K17" i="31"/>
  <c r="F42" i="31"/>
  <c r="K16" i="31"/>
  <c r="F41" i="31"/>
  <c r="K15" i="31"/>
  <c r="F40" i="31"/>
  <c r="K14" i="31"/>
  <c r="F39" i="31"/>
  <c r="K13" i="31"/>
  <c r="D38" i="31"/>
  <c r="K12" i="31"/>
  <c r="I37" i="31" s="1"/>
  <c r="K11" i="31"/>
  <c r="I36" i="31"/>
  <c r="K10" i="31"/>
  <c r="F35" i="31"/>
  <c r="K9" i="31"/>
  <c r="D34" i="31"/>
  <c r="K8" i="31"/>
  <c r="F33" i="31"/>
  <c r="K7" i="31"/>
  <c r="D32" i="31"/>
  <c r="C32" i="27"/>
  <c r="B31" i="27"/>
  <c r="G32" i="27"/>
  <c r="C33" i="27"/>
  <c r="G33" i="27"/>
  <c r="K28" i="27"/>
  <c r="I56" i="27"/>
  <c r="K27" i="27"/>
  <c r="F55" i="27"/>
  <c r="K26" i="27"/>
  <c r="F54" i="27"/>
  <c r="K24" i="27"/>
  <c r="D52" i="27"/>
  <c r="K23" i="27"/>
  <c r="F51" i="27"/>
  <c r="K22" i="27"/>
  <c r="F50" i="27"/>
  <c r="K21" i="27"/>
  <c r="F49" i="27"/>
  <c r="K20" i="27"/>
  <c r="I48" i="27"/>
  <c r="K19" i="27"/>
  <c r="F47" i="27"/>
  <c r="K18" i="27"/>
  <c r="D46" i="27"/>
  <c r="K46" i="27"/>
  <c r="K17" i="27"/>
  <c r="F45" i="27"/>
  <c r="K45" i="27"/>
  <c r="K16" i="27"/>
  <c r="F44" i="27"/>
  <c r="K15" i="27"/>
  <c r="F43" i="27"/>
  <c r="K43" i="27"/>
  <c r="K14" i="27"/>
  <c r="I42" i="27"/>
  <c r="D42" i="27"/>
  <c r="K13" i="27"/>
  <c r="I41" i="27"/>
  <c r="K41" i="27"/>
  <c r="K12" i="27"/>
  <c r="F40" i="27"/>
  <c r="K11" i="27"/>
  <c r="I39" i="27"/>
  <c r="K10" i="27"/>
  <c r="F38" i="27"/>
  <c r="K9" i="27"/>
  <c r="F37" i="27"/>
  <c r="K8" i="27"/>
  <c r="F36" i="27"/>
  <c r="K7" i="27"/>
  <c r="F35" i="27"/>
  <c r="I48" i="31"/>
  <c r="I40" i="31"/>
  <c r="I49" i="31"/>
  <c r="I49" i="27"/>
  <c r="I51" i="27"/>
  <c r="D40" i="27"/>
  <c r="K40" i="27"/>
  <c r="D43" i="27"/>
  <c r="D45" i="27"/>
  <c r="D49" i="27"/>
  <c r="K49" i="27"/>
  <c r="D51" i="27"/>
  <c r="K51" i="27"/>
  <c r="D56" i="27"/>
  <c r="F32" i="31"/>
  <c r="I50" i="31"/>
  <c r="I42" i="31"/>
  <c r="D40" i="31"/>
  <c r="I32" i="31"/>
  <c r="K32" i="31"/>
  <c r="I35" i="31"/>
  <c r="C30" i="31"/>
  <c r="G30" i="31"/>
  <c r="C5" i="31"/>
  <c r="G5" i="31"/>
  <c r="I38" i="27"/>
  <c r="F46" i="27"/>
  <c r="D38" i="27"/>
  <c r="K38" i="27"/>
  <c r="I38" i="31"/>
  <c r="C5" i="27"/>
  <c r="G5" i="27"/>
  <c r="D50" i="31"/>
  <c r="D35" i="31"/>
  <c r="D39" i="31"/>
  <c r="I39" i="31"/>
  <c r="F39" i="27"/>
  <c r="F42" i="27"/>
  <c r="I40" i="27"/>
  <c r="I44" i="27"/>
  <c r="D44" i="27"/>
  <c r="K44" i="27"/>
  <c r="F41" i="27"/>
  <c r="I36" i="27"/>
  <c r="K36" i="27"/>
  <c r="D41" i="27"/>
  <c r="D39" i="27"/>
  <c r="I43" i="27"/>
  <c r="D36" i="27"/>
  <c r="I45" i="27"/>
  <c r="G24" i="32"/>
  <c r="D50" i="27"/>
  <c r="K50" i="27"/>
  <c r="I50" i="27"/>
  <c r="I46" i="27"/>
  <c r="I35" i="27"/>
  <c r="I52" i="27"/>
  <c r="D35" i="27"/>
  <c r="K35" i="27"/>
  <c r="F48" i="27"/>
  <c r="D48" i="27"/>
  <c r="K48" i="27"/>
  <c r="I33" i="31"/>
  <c r="I45" i="31"/>
  <c r="D44" i="31"/>
  <c r="F44" i="31"/>
  <c r="D33" i="31"/>
  <c r="J15" i="32"/>
  <c r="D61" i="32"/>
  <c r="D45" i="32"/>
  <c r="D29" i="32"/>
  <c r="D21" i="32"/>
  <c r="D17" i="32"/>
  <c r="D60" i="32"/>
  <c r="D56" i="32"/>
  <c r="D52" i="32"/>
  <c r="D44" i="32"/>
  <c r="D40" i="32"/>
  <c r="D36" i="32"/>
  <c r="D28" i="32"/>
  <c r="D24" i="32"/>
  <c r="D20" i="32"/>
  <c r="J20" i="32"/>
  <c r="D37" i="32"/>
  <c r="D53" i="32"/>
  <c r="D32" i="32"/>
  <c r="D48" i="32"/>
  <c r="D14" i="32"/>
  <c r="D25" i="32"/>
  <c r="D41" i="32"/>
  <c r="D57" i="32"/>
  <c r="D16" i="32"/>
  <c r="D15" i="32"/>
  <c r="D63" i="32"/>
  <c r="D55" i="32"/>
  <c r="D47" i="32"/>
  <c r="D39" i="32"/>
  <c r="D31" i="32"/>
  <c r="D23" i="32"/>
  <c r="D62" i="32"/>
  <c r="D54" i="32"/>
  <c r="D46" i="32"/>
  <c r="D38" i="32"/>
  <c r="D30" i="32"/>
  <c r="D22" i="32"/>
  <c r="D33" i="32"/>
  <c r="D49" i="32"/>
  <c r="D12" i="32"/>
  <c r="D11" i="32"/>
  <c r="O17" i="32"/>
  <c r="O18" i="32"/>
  <c r="D59" i="32"/>
  <c r="D51" i="32"/>
  <c r="D43" i="32"/>
  <c r="D35" i="32"/>
  <c r="D27" i="32"/>
  <c r="D19" i="32"/>
  <c r="D13" i="32"/>
  <c r="D58" i="32"/>
  <c r="D50" i="32"/>
  <c r="D42" i="32"/>
  <c r="D34" i="32"/>
  <c r="D26" i="32"/>
  <c r="K24" i="32"/>
  <c r="H24" i="32"/>
  <c r="J25" i="32"/>
  <c r="J14" i="32"/>
  <c r="C110" i="32"/>
  <c r="D55" i="27"/>
  <c r="I54" i="27"/>
  <c r="D54" i="27"/>
  <c r="K54" i="27"/>
  <c r="F56" i="27"/>
  <c r="K56" i="27"/>
  <c r="I55" i="27"/>
  <c r="D47" i="27"/>
  <c r="F52" i="27"/>
  <c r="K52" i="27"/>
  <c r="I47" i="27"/>
  <c r="K42" i="27"/>
  <c r="K39" i="27"/>
  <c r="D37" i="27"/>
  <c r="I37" i="27"/>
  <c r="I46" i="31"/>
  <c r="D46" i="31"/>
  <c r="K46" i="31"/>
  <c r="D49" i="31"/>
  <c r="K49" i="31"/>
  <c r="D48" i="31"/>
  <c r="K48" i="31"/>
  <c r="K50" i="31"/>
  <c r="K35" i="31"/>
  <c r="F45" i="31"/>
  <c r="D41" i="31"/>
  <c r="K41" i="31"/>
  <c r="K44" i="31"/>
  <c r="I43" i="31"/>
  <c r="D42" i="31"/>
  <c r="K42" i="31"/>
  <c r="I41" i="31"/>
  <c r="K40" i="31"/>
  <c r="K45" i="31"/>
  <c r="K39" i="31"/>
  <c r="K33" i="31"/>
  <c r="I34" i="31"/>
  <c r="D36" i="31"/>
  <c r="K36" i="31"/>
  <c r="F34" i="31"/>
  <c r="F36" i="31"/>
  <c r="F38" i="31"/>
  <c r="K38" i="31"/>
  <c r="F43" i="31"/>
  <c r="K43" i="31"/>
  <c r="C106" i="32"/>
  <c r="C109" i="32"/>
  <c r="C108" i="32"/>
  <c r="C104" i="32"/>
  <c r="C107" i="32"/>
  <c r="C103" i="32"/>
  <c r="C105" i="32"/>
  <c r="C102" i="32"/>
  <c r="C98" i="32"/>
  <c r="C101" i="32"/>
  <c r="C97" i="32"/>
  <c r="C100" i="32"/>
  <c r="C96" i="32"/>
  <c r="C99" i="32"/>
  <c r="C94" i="32"/>
  <c r="C90" i="32"/>
  <c r="C86" i="32"/>
  <c r="C82" i="32"/>
  <c r="C87" i="32"/>
  <c r="C93" i="32"/>
  <c r="C89" i="32"/>
  <c r="C85" i="32"/>
  <c r="C81" i="32"/>
  <c r="C92" i="32"/>
  <c r="C88" i="32"/>
  <c r="C84" i="32"/>
  <c r="C80" i="32"/>
  <c r="C95" i="32"/>
  <c r="C91" i="32"/>
  <c r="C83" i="32"/>
  <c r="C79" i="32"/>
  <c r="C75" i="32"/>
  <c r="C71" i="32"/>
  <c r="C67" i="32"/>
  <c r="C78" i="32"/>
  <c r="C74" i="32"/>
  <c r="C70" i="32"/>
  <c r="C66" i="32"/>
  <c r="C77" i="32"/>
  <c r="C73" i="32"/>
  <c r="C69" i="32"/>
  <c r="C65" i="32"/>
  <c r="C76" i="32"/>
  <c r="C72" i="32"/>
  <c r="C68" i="32"/>
  <c r="C64" i="32"/>
  <c r="J26" i="32"/>
  <c r="K25" i="32"/>
  <c r="O27" i="32"/>
  <c r="N27" i="32"/>
  <c r="C11" i="32"/>
  <c r="C15" i="32"/>
  <c r="C19" i="32"/>
  <c r="C23" i="32"/>
  <c r="C27" i="32"/>
  <c r="C31" i="32"/>
  <c r="C35" i="32"/>
  <c r="C39" i="32"/>
  <c r="C43" i="32"/>
  <c r="C47" i="32"/>
  <c r="C51" i="32"/>
  <c r="C55" i="32"/>
  <c r="C59" i="32"/>
  <c r="C63" i="32"/>
  <c r="C12" i="32"/>
  <c r="C16" i="32"/>
  <c r="C20" i="32"/>
  <c r="C24" i="32"/>
  <c r="C28" i="32"/>
  <c r="C32" i="32"/>
  <c r="C36" i="32"/>
  <c r="C40" i="32"/>
  <c r="C44" i="32"/>
  <c r="C48" i="32"/>
  <c r="C52" i="32"/>
  <c r="C56" i="32"/>
  <c r="C60" i="32"/>
  <c r="C13" i="32"/>
  <c r="C17" i="32"/>
  <c r="C21" i="32"/>
  <c r="C25" i="32"/>
  <c r="C29" i="32"/>
  <c r="C33" i="32"/>
  <c r="C37" i="32"/>
  <c r="C41" i="32"/>
  <c r="C45" i="32"/>
  <c r="C49" i="32"/>
  <c r="C53" i="32"/>
  <c r="C57" i="32"/>
  <c r="C61" i="32"/>
  <c r="C14" i="32"/>
  <c r="C18" i="32"/>
  <c r="C22" i="32"/>
  <c r="C26" i="32"/>
  <c r="C30" i="32"/>
  <c r="C34" i="32"/>
  <c r="C38" i="32"/>
  <c r="C42" i="32"/>
  <c r="C46" i="32"/>
  <c r="C50" i="32"/>
  <c r="C54" i="32"/>
  <c r="C58" i="32"/>
  <c r="C62" i="32"/>
  <c r="K55" i="27"/>
  <c r="K47" i="27"/>
  <c r="K37" i="27"/>
  <c r="K34" i="31"/>
  <c r="J17" i="32"/>
  <c r="J27" i="32"/>
  <c r="N29" i="32"/>
  <c r="O28" i="32"/>
  <c r="K26" i="32"/>
  <c r="N28" i="32"/>
  <c r="N30" i="32"/>
  <c r="J28" i="32"/>
  <c r="K27" i="32"/>
  <c r="O29" i="32"/>
  <c r="F18" i="32"/>
  <c r="J18" i="32"/>
  <c r="J48" i="32"/>
  <c r="O30" i="32"/>
  <c r="K28" i="32"/>
  <c r="J29" i="32"/>
  <c r="N31" i="32"/>
  <c r="J30" i="32"/>
  <c r="N32" i="32"/>
  <c r="O31" i="32"/>
  <c r="K29" i="32"/>
  <c r="K30" i="32"/>
  <c r="O32" i="32"/>
  <c r="J31" i="32"/>
  <c r="J32" i="32"/>
  <c r="O33" i="32"/>
  <c r="N34" i="32"/>
  <c r="K31" i="32"/>
  <c r="N33" i="32"/>
  <c r="O34" i="32"/>
  <c r="K32" i="32"/>
  <c r="J33" i="32"/>
  <c r="N35" i="32"/>
  <c r="O35" i="32"/>
  <c r="K33" i="32"/>
  <c r="J34" i="32"/>
  <c r="O36" i="32"/>
  <c r="O38" i="32"/>
  <c r="P33" i="32"/>
  <c r="K34" i="32"/>
  <c r="N36" i="32"/>
  <c r="D37" i="31" l="1"/>
  <c r="K37" i="31" s="1"/>
  <c r="F37" i="31"/>
</calcChain>
</file>

<file path=xl/sharedStrings.xml><?xml version="1.0" encoding="utf-8"?>
<sst xmlns="http://schemas.openxmlformats.org/spreadsheetml/2006/main" count="350" uniqueCount="227">
  <si>
    <t>% Tiere</t>
  </si>
  <si>
    <t>nein</t>
  </si>
  <si>
    <t>Brustbein</t>
  </si>
  <si>
    <t>Fußballen</t>
  </si>
  <si>
    <t>Note 0</t>
  </si>
  <si>
    <t>Note 1</t>
  </si>
  <si>
    <t>Note 2</t>
  </si>
  <si>
    <t>Augen</t>
  </si>
  <si>
    <t>Kopf</t>
  </si>
  <si>
    <t>Körperregion</t>
  </si>
  <si>
    <t>Atemwegs-infektionen</t>
  </si>
  <si>
    <t>Rücken und Schwanz                     (von oben)</t>
  </si>
  <si>
    <t>Füße</t>
  </si>
  <si>
    <t>Ektoparasiten sichtbar?</t>
  </si>
  <si>
    <t>Anzahl Tiere</t>
  </si>
  <si>
    <t>x</t>
  </si>
  <si>
    <t>Alter zum Zeitpunkt der Datenerhebung</t>
  </si>
  <si>
    <t>Alter in Tagen</t>
  </si>
  <si>
    <t>Alter in Wochen</t>
  </si>
  <si>
    <t>Anzahl beurteilter Tiere</t>
  </si>
  <si>
    <t>Legetätigkeit</t>
  </si>
  <si>
    <t>gekürzte Schnäbel</t>
  </si>
  <si>
    <t>Kloake verkotet</t>
  </si>
  <si>
    <t>Datum der Daten-aufnahme</t>
  </si>
  <si>
    <t>rot &gt;%</t>
  </si>
  <si>
    <t>gelb &gt;%</t>
  </si>
  <si>
    <t>Schlupfdatum</t>
  </si>
  <si>
    <t>Kloakenvorfall</t>
  </si>
  <si>
    <t>Kropf</t>
  </si>
  <si>
    <t>Gefieder Hals</t>
  </si>
  <si>
    <t>Atemwegsinfektionen</t>
  </si>
  <si>
    <t>Verletzungen Weichteile Kopf</t>
  </si>
  <si>
    <t>Kammfarbe bläulich</t>
  </si>
  <si>
    <t>Kammfarbe blaß/rot</t>
  </si>
  <si>
    <t>Legebauch/ Kloake</t>
  </si>
  <si>
    <t>Hals</t>
  </si>
  <si>
    <t>Kammfarbe blass/rot</t>
  </si>
  <si>
    <t>Betrieb/Stall/Abteil</t>
  </si>
  <si>
    <t>Legebauchentzündung</t>
  </si>
  <si>
    <t>Bürzel/Kloake/Legebauch Gefieder</t>
  </si>
  <si>
    <t>Bürzel/Kloake/Legebauch Verletzungen</t>
  </si>
  <si>
    <t>Rücken/Schwanz verkotet</t>
  </si>
  <si>
    <t>Rücken/Schwanz/Bürzel Gefieder</t>
  </si>
  <si>
    <t>Rücken/Schwanz/Bürzel Verletzungen</t>
  </si>
  <si>
    <t>&lt; gelb/rot</t>
  </si>
  <si>
    <t>Milben</t>
  </si>
  <si>
    <r>
      <t xml:space="preserve">Herden/ Tiergruppendaten     </t>
    </r>
    <r>
      <rPr>
        <sz val="14"/>
        <color indexed="10"/>
        <rFont val="Arial"/>
        <family val="2"/>
      </rPr>
      <t>weiße Felder ausfüllen!</t>
    </r>
  </si>
  <si>
    <t>intakte Schnäbel</t>
  </si>
  <si>
    <t>Zehen-verletzungen</t>
  </si>
  <si>
    <t>Zehenverletzungen</t>
  </si>
  <si>
    <t>Federläuse</t>
  </si>
  <si>
    <t xml:space="preserve">Verletzungen Weichteile </t>
  </si>
  <si>
    <t xml:space="preserve">Verletzungen </t>
  </si>
  <si>
    <t>Schnäbel gekürzt</t>
  </si>
  <si>
    <t>Flügel</t>
  </si>
  <si>
    <t>Schwungfedern FP</t>
  </si>
  <si>
    <t>Schwungfedern abgebrochen</t>
  </si>
  <si>
    <t>Flügel Verletzung</t>
  </si>
  <si>
    <t>Stoßfedern FP</t>
  </si>
  <si>
    <t>Stoßfedern abgebrochen</t>
  </si>
  <si>
    <t>Bürzel/ Kloake                               (von hinten)</t>
  </si>
  <si>
    <t xml:space="preserve">intakte Schnäbel </t>
  </si>
  <si>
    <t>Infektionen Atemwege</t>
  </si>
  <si>
    <t>Flügel Verletzungen</t>
  </si>
  <si>
    <t>Bürzel/Kloake/Bauch Gefieder</t>
  </si>
  <si>
    <t>Bürzel/Kloake/Bauch Verletzungen</t>
  </si>
  <si>
    <t xml:space="preserve">Zehenverletzungen </t>
  </si>
  <si>
    <t>N</t>
  </si>
  <si>
    <t>L</t>
  </si>
  <si>
    <t>?</t>
  </si>
  <si>
    <t>Stall/Abteil</t>
  </si>
  <si>
    <t>Datum der Datenaufnahme</t>
  </si>
  <si>
    <t xml:space="preserve">Lebenswoche: </t>
  </si>
  <si>
    <t>Herkunft</t>
  </si>
  <si>
    <t>LB</t>
  </si>
  <si>
    <t>Lohmann Tradition</t>
  </si>
  <si>
    <t>Tiere</t>
  </si>
  <si>
    <t>Anzahl gewogener Tiere</t>
  </si>
  <si>
    <t>Mittel</t>
  </si>
  <si>
    <t>Minimum</t>
  </si>
  <si>
    <t>Maximum</t>
  </si>
  <si>
    <t>Körpergewicht</t>
  </si>
  <si>
    <t>Mittel + 10%</t>
  </si>
  <si>
    <t>Mittel – 10%</t>
  </si>
  <si>
    <t>Anzahl Tiere außerhalb der 80%</t>
  </si>
  <si>
    <t>%</t>
  </si>
  <si>
    <t>Standardabweichung</t>
  </si>
  <si>
    <t>Variationakoeffizient (CV), %</t>
  </si>
  <si>
    <t>Min</t>
  </si>
  <si>
    <t>Normal distr. Curve</t>
  </si>
  <si>
    <t>Max</t>
  </si>
  <si>
    <t>y</t>
  </si>
  <si>
    <t>Intervals</t>
  </si>
  <si>
    <t xml:space="preserve">Anzahl </t>
  </si>
  <si>
    <t>stdev</t>
  </si>
  <si>
    <t>NORMINV(rand(),mean,standard_dev)</t>
  </si>
  <si>
    <t>Gesamt</t>
  </si>
  <si>
    <t>Mittelwert</t>
  </si>
  <si>
    <t>Sollgewichtserfüllung</t>
  </si>
  <si>
    <t>Herkunft:</t>
  </si>
  <si>
    <t>Lohmann Brown Plus</t>
  </si>
  <si>
    <t>Lohmann Tierzucht: Management Guide Alternative Haltung - Managementempfehlungen; Link: http://www.ltz.de/de/downloads/management-guides.php#anchor_f650cada_Accordion-2-Alternative-Haltung</t>
  </si>
  <si>
    <t>Lohmann Brown Classic</t>
  </si>
  <si>
    <t>Lohmann Brown Light</t>
  </si>
  <si>
    <t>Lohmann Silver (Käfighaltung)</t>
  </si>
  <si>
    <t>Lohmann Tierzucht: Lohmann  Silver - Layers; Management Guide, Cage Housing</t>
  </si>
  <si>
    <t>Lohmann Sandy</t>
  </si>
  <si>
    <t>Lohmann Tierzucht: Lohmann Sandy - Legehennen, Management Guide Alternative Haltung; Link: http://www.ltz.de/de/downloads/management-guides.php#anchor_f650cada_Accordion-2-Alternative-Haltung</t>
  </si>
  <si>
    <t>Tetra-SL LL - Commercial Layer Management Guide; Link: http://www.babolnatetra.com/uploads/pdf/TETRA_SL_LL_Commercial_Management_Guide_2017-01-05_ENG_PRESS5mm.pdf</t>
  </si>
  <si>
    <t xml:space="preserve">Bovans Brown </t>
  </si>
  <si>
    <t>ab ovo Geflügelvermehrung: Bovans Brown - Boden-&amp; Volierenhaltung</t>
  </si>
  <si>
    <t xml:space="preserve">Novogen Brown Classic </t>
  </si>
  <si>
    <t>Verbeek (2016): Productienormen Novogen Brown Classic Alternatieve Systeme; Link: www.verbeek.nl, Stand: 5.2016, Aufzucht Stand 2015)</t>
  </si>
  <si>
    <t xml:space="preserve">Tetra SL </t>
  </si>
  <si>
    <t xml:space="preserve">Dekalb White </t>
  </si>
  <si>
    <t xml:space="preserve">Novogen Brown Light </t>
  </si>
  <si>
    <t>Verbeek (2016): Productienormen Novogen Brown Light Alternatieve Systeme; Link: www.verbeek.nl, Stand: 5.2016, Aufzucht abgeleitet von Classic Stand 2015)</t>
  </si>
  <si>
    <t>Quellen</t>
  </si>
  <si>
    <t>g</t>
  </si>
  <si>
    <t>Sollgewicht in Lebenswoche</t>
  </si>
  <si>
    <t xml:space="preserve">Körpergewichte der einzeln gewogenen Hennen in die weißen Felder Spalte B eintragen, nicht benötigte Felder leer lassen (keine 0 eintragen), Sollgewicht in Tabelle Sollgewichte ablesen </t>
  </si>
  <si>
    <t>Sollgewicht - 10%</t>
  </si>
  <si>
    <t>unter - 10% vom Sollgewicht</t>
  </si>
  <si>
    <t>weniger als 10% vom Sollgewicht</t>
  </si>
  <si>
    <t>niedriger bzw. höher als +/- 10% vom Mittelwert</t>
  </si>
  <si>
    <t>Gewicht in g</t>
  </si>
  <si>
    <t xml:space="preserve">Uniformität und Sollgewichtserfüllung  </t>
  </si>
  <si>
    <t>klassen</t>
  </si>
  <si>
    <t xml:space="preserve">Gewichts- </t>
  </si>
  <si>
    <r>
      <rPr>
        <b/>
        <sz val="20"/>
        <rFont val="Arial"/>
        <family val="2"/>
      </rPr>
      <t xml:space="preserve">Tiergewichtsanalyse </t>
    </r>
    <r>
      <rPr>
        <b/>
        <sz val="16"/>
        <rFont val="Arial"/>
        <family val="2"/>
      </rPr>
      <t xml:space="preserve">          </t>
    </r>
    <r>
      <rPr>
        <b/>
        <sz val="16"/>
        <color indexed="10"/>
        <rFont val="Arial"/>
        <family val="2"/>
      </rPr>
      <t>weiße Felder ausfüllen!</t>
    </r>
  </si>
  <si>
    <r>
      <t xml:space="preserve">nur eine Herkunft eingeben falls mehrere Herkünfte in der Herde </t>
    </r>
    <r>
      <rPr>
        <sz val="12"/>
        <rFont val="Arial"/>
        <family val="2"/>
      </rPr>
      <t>(für zweite Herkunft weiteres Tabellenblatt benutzen)</t>
    </r>
  </si>
  <si>
    <t>Uniformität</t>
  </si>
  <si>
    <t>Anteil Tiere mit zu niedrigem Gewicht</t>
  </si>
  <si>
    <t>Auswertung</t>
  </si>
  <si>
    <t>&gt;= 100%</t>
  </si>
  <si>
    <t>&gt;= 95%</t>
  </si>
  <si>
    <t>&gt;= 85%</t>
  </si>
  <si>
    <t>&gt;= 80%</t>
  </si>
  <si>
    <t>&lt;= 5 %</t>
  </si>
  <si>
    <t>&lt;=10%</t>
  </si>
  <si>
    <t>Handlungsbedarf</t>
  </si>
  <si>
    <t>kein Handlungsbedarf</t>
  </si>
  <si>
    <t>dringender Handlungsbedarf</t>
  </si>
  <si>
    <r>
      <t xml:space="preserve">Tierbeurteilung Legehennen - </t>
    </r>
    <r>
      <rPr>
        <sz val="14"/>
        <color indexed="9"/>
        <rFont val="Arial"/>
        <family val="2"/>
      </rPr>
      <t>Dateneingabe</t>
    </r>
  </si>
  <si>
    <t xml:space="preserve"> </t>
  </si>
  <si>
    <r>
      <t xml:space="preserve">Tierbeurteilung Legehennen </t>
    </r>
    <r>
      <rPr>
        <sz val="14"/>
        <color indexed="9"/>
        <rFont val="Arial"/>
        <family val="2"/>
      </rPr>
      <t>- Auswertung</t>
    </r>
  </si>
  <si>
    <t>Sollgewichte</t>
  </si>
  <si>
    <t>ab ovo Geflügelvermehrung: Dekalb White - Boden- &amp; Volierenhaltung, Aufzucht: ISA Dekalb white Product guide</t>
  </si>
  <si>
    <r>
      <t xml:space="preserve">Sollgewichte der einzelnen Herkünfte in den jeweiligen Lebenswochen - </t>
    </r>
    <r>
      <rPr>
        <sz val="18"/>
        <rFont val="Arial"/>
        <family val="2"/>
      </rPr>
      <t>Stand 2017</t>
    </r>
  </si>
  <si>
    <t>Managementool Legehennen</t>
  </si>
  <si>
    <r>
      <t xml:space="preserve">Managementtool </t>
    </r>
    <r>
      <rPr>
        <b/>
        <sz val="10"/>
        <rFont val="Arial"/>
        <family val="2"/>
      </rPr>
      <t>M</t>
    </r>
    <r>
      <rPr>
        <b/>
        <sz val="14"/>
        <rFont val="Arial"/>
        <family val="2"/>
      </rPr>
      <t>T</t>
    </r>
    <r>
      <rPr>
        <b/>
        <sz val="10"/>
        <rFont val="Arial"/>
        <family val="2"/>
      </rPr>
      <t>ool</t>
    </r>
    <r>
      <rPr>
        <b/>
        <sz val="12"/>
        <rFont val="Arial"/>
        <family val="2"/>
      </rPr>
      <t xml:space="preserve"> ©</t>
    </r>
    <r>
      <rPr>
        <sz val="12"/>
        <rFont val="Arial"/>
        <family val="2"/>
      </rPr>
      <t xml:space="preserve">, </t>
    </r>
    <r>
      <rPr>
        <sz val="10"/>
        <rFont val="Arial"/>
        <family val="2"/>
      </rPr>
      <t>Fachgebiet Nutztierethologie und Tierhaltung, Dr. Christiane Keppler, Prof. Dr. Ute Knierim, Fachbereich Ökologische Agrarwissenschaften, Universität Kassel</t>
    </r>
  </si>
  <si>
    <t>Voraussetzungen:</t>
  </si>
  <si>
    <t>Betriebsdaten</t>
  </si>
  <si>
    <t>Angaben zum Betrieb und der erfassten Herde, Angaben zum Berater</t>
  </si>
  <si>
    <t>Vorgehensweise:</t>
  </si>
  <si>
    <r>
      <t xml:space="preserve">Managementtool </t>
    </r>
    <r>
      <rPr>
        <b/>
        <sz val="12"/>
        <rFont val="Arial"/>
        <family val="2"/>
      </rPr>
      <t/>
    </r>
  </si>
  <si>
    <r>
      <t xml:space="preserve">Projekt Managementtool MTool ©, </t>
    </r>
    <r>
      <rPr>
        <sz val="9"/>
        <rFont val="Arial"/>
        <family val="2"/>
      </rPr>
      <t>Fachgebiet Nutztierethologie und Tierhaltung, Dr. Christiane Keppler, Prof. Dr. Ute Knierim, Fachbereich Ökologische Agrarwissenschaften, Universität Kassel</t>
    </r>
  </si>
  <si>
    <t>Betrieb</t>
  </si>
  <si>
    <t>Bemerkungen</t>
  </si>
  <si>
    <t>Name</t>
  </si>
  <si>
    <t>Adresse</t>
  </si>
  <si>
    <t>PLZ Ort</t>
  </si>
  <si>
    <t>Telefon</t>
  </si>
  <si>
    <t>Handy</t>
  </si>
  <si>
    <t>E-Mail</t>
  </si>
  <si>
    <t>Identifikationsdaten Herde</t>
  </si>
  <si>
    <t>Gruppengröße</t>
  </si>
  <si>
    <t>Benennung der Gruppe</t>
  </si>
  <si>
    <t>Einstallungsdatum</t>
  </si>
  <si>
    <t>Berater</t>
  </si>
  <si>
    <t>Tierbeurteilung</t>
  </si>
  <si>
    <t>Analyse der Tierbeurteilungen und Wiegungen</t>
  </si>
  <si>
    <t>Tierbeurteilung Küken/Junghennen</t>
  </si>
  <si>
    <t>Tierbeurteilung Legehenen</t>
  </si>
  <si>
    <t>Impressum</t>
  </si>
  <si>
    <t>Eingabemaske zur Analyse der Tiergewichte (Mittleres Gewicht, Uniformität, Sollgewichtserfüllung, Anteil Tiere mit zu niedrigem Gewicht)</t>
  </si>
  <si>
    <t>Sollgewichte der gängigsten Herkünfte für alternative Haltungsverfahren</t>
  </si>
  <si>
    <r>
      <t xml:space="preserve">Eingabemaske zur Auswertung und Bewertung von Tierbeurteilungen mit den Beurteilungskarten für Legehennen </t>
    </r>
    <r>
      <rPr>
        <b/>
        <sz val="11"/>
        <rFont val="Arial"/>
        <family val="2"/>
      </rPr>
      <t>www.mud-tierschutz.de</t>
    </r>
  </si>
  <si>
    <r>
      <t xml:space="preserve">Tierbeurteilungstool zur Eingabe und Auswertung der Tierbeurteilungen und Wiegungen anhand der Beurteilungskarte für Küken/Junghennen und Legehennen </t>
    </r>
    <r>
      <rPr>
        <b/>
        <sz val="14"/>
        <color indexed="30"/>
        <rFont val="Arial"/>
        <family val="2"/>
      </rPr>
      <t>www.mud-tierschutz.de</t>
    </r>
  </si>
  <si>
    <r>
      <t>Dieses Excel-Tool besteht aus weiteren 6</t>
    </r>
    <r>
      <rPr>
        <b/>
        <sz val="12"/>
        <color indexed="10"/>
        <rFont val="Arial"/>
        <family val="2"/>
      </rPr>
      <t xml:space="preserve"> </t>
    </r>
    <r>
      <rPr>
        <b/>
        <sz val="12"/>
        <rFont val="Arial"/>
        <family val="2"/>
      </rPr>
      <t>Tabellenblättern:</t>
    </r>
  </si>
  <si>
    <r>
      <t xml:space="preserve">Blanko Datei unter einem </t>
    </r>
    <r>
      <rPr>
        <b/>
        <sz val="11"/>
        <rFont val="Arial"/>
        <family val="2"/>
      </rPr>
      <t>eigenen Dateinamen</t>
    </r>
    <r>
      <rPr>
        <sz val="11"/>
        <rFont val="Arial"/>
        <family val="2"/>
      </rPr>
      <t xml:space="preserve"> abspeichern z.B. </t>
    </r>
    <r>
      <rPr>
        <b/>
        <sz val="11"/>
        <rFont val="Arial"/>
        <family val="2"/>
      </rPr>
      <t>Tierbeurteilung_Stall1_Herde1_Einstallung_01.01.2017</t>
    </r>
  </si>
  <si>
    <t>Analyse einzelner Wiegungen</t>
  </si>
  <si>
    <t>Verantwortliche Personen:</t>
  </si>
  <si>
    <t xml:space="preserve">Projektleitung: </t>
  </si>
  <si>
    <r>
      <t xml:space="preserve"> Prof. Dr. Ute Knierim </t>
    </r>
    <r>
      <rPr>
        <i/>
        <sz val="11"/>
        <color indexed="8"/>
        <rFont val="Arial"/>
        <family val="2"/>
      </rPr>
      <t>(Universität Kassel, Fachgebiet für Nutztierethologie und Tierhaltung)</t>
    </r>
  </si>
  <si>
    <r>
      <t xml:space="preserve"> Dr. agr. Dipl. Biol. Christiane Keppler</t>
    </r>
    <r>
      <rPr>
        <i/>
        <sz val="11"/>
        <color indexed="8"/>
        <rFont val="Arial"/>
        <family val="2"/>
      </rPr>
      <t xml:space="preserve"> (Universität Kassel, Fachgebiet für Nutztierethologie und Tierhaltung)</t>
    </r>
  </si>
  <si>
    <r>
      <t xml:space="preserve">Eingabe von </t>
    </r>
    <r>
      <rPr>
        <b/>
        <sz val="11"/>
        <rFont val="Arial"/>
        <family val="2"/>
      </rPr>
      <t>Betrieb, Stall, Abteil, Tierzahl, Schlupfdatum und Erhebungsdatum</t>
    </r>
    <r>
      <rPr>
        <sz val="11"/>
        <rFont val="Arial"/>
        <family val="2"/>
      </rPr>
      <t xml:space="preserve"> in die weißen Felder. Der Lebenstag und die Lebenswoche werden automatisch berechnet (orangene Felder).</t>
    </r>
  </si>
  <si>
    <t>Die Tabellenblätter 1 bis 6 können für Ihre Ablage ausgedruckt werden.</t>
  </si>
  <si>
    <t xml:space="preserve">Projektdurchführung und Programmierung: </t>
  </si>
  <si>
    <t>8</t>
  </si>
  <si>
    <r>
      <t>Beurteilung der Tiere im Stall mithilfe der Beurteilungskarten (</t>
    </r>
    <r>
      <rPr>
        <b/>
        <sz val="11"/>
        <color indexed="60"/>
        <rFont val="Arial"/>
        <family val="2"/>
      </rPr>
      <t>www.mud-tierschutz.de</t>
    </r>
    <r>
      <rPr>
        <sz val="11"/>
        <rFont val="Arial"/>
        <family val="2"/>
      </rPr>
      <t>).</t>
    </r>
  </si>
  <si>
    <r>
      <t xml:space="preserve">Ausdrucken der Erfassungslisten: Datei </t>
    </r>
    <r>
      <rPr>
        <b/>
        <sz val="11"/>
        <rFont val="Arial"/>
        <family val="2"/>
      </rPr>
      <t xml:space="preserve">"Erfassungslisten Tierbeurteilung Mtool Küken und Junghennen" bzw."Erfassungslisten Tierbeurteilung Mtool Legehennen" </t>
    </r>
    <r>
      <rPr>
        <b/>
        <sz val="11"/>
        <color indexed="60"/>
        <rFont val="Arial"/>
        <family val="2"/>
      </rPr>
      <t>www.mud-tierschutz.de</t>
    </r>
  </si>
  <si>
    <t>mindestens 50 Tiere wiegen</t>
  </si>
  <si>
    <t>LSL Classic</t>
  </si>
  <si>
    <r>
      <t xml:space="preserve">Eingabemaske zur Auswertung und Bewertung von Tierbeurteilungen mit den Beurteilungskarten für Küken/Junghennen bis ca. 20. Lebenswoche </t>
    </r>
    <r>
      <rPr>
        <b/>
        <sz val="11"/>
        <rFont val="Arial"/>
        <family val="2"/>
      </rPr>
      <t>www.mud-tierschutz.de</t>
    </r>
  </si>
  <si>
    <r>
      <t xml:space="preserve">Empfohlen wird eine regelmäßige Beurteilung und Wiegung der Herden. Hierzu die Tabellenblätter beliebig oft kopieren, indem mit </t>
    </r>
    <r>
      <rPr>
        <b/>
        <sz val="11"/>
        <rFont val="Arial"/>
        <family val="2"/>
      </rPr>
      <t>Rechtsklick auf den Reiter</t>
    </r>
    <r>
      <rPr>
        <sz val="11"/>
        <rFont val="Arial"/>
        <family val="2"/>
      </rPr>
      <t xml:space="preserve"> geklickt wird, </t>
    </r>
    <r>
      <rPr>
        <b/>
        <sz val="11"/>
        <rFont val="Arial"/>
        <family val="2"/>
      </rPr>
      <t>kopieren anhaken</t>
    </r>
    <r>
      <rPr>
        <sz val="11"/>
        <rFont val="Arial"/>
        <family val="2"/>
      </rPr>
      <t xml:space="preserve"> und ein neues Tabellenblatt erzeugen. Tabellenblätter entsprechend bezeichenen z.B. Beurteilung JH 4. Lebenswoche.</t>
    </r>
  </si>
  <si>
    <r>
      <t>Dieses Tool dient zur Eingabe, Auswertung und Bewertung von Tierbeurteilungen mit den Beurteilungskarten für Küken/Junghennen bzw. Legehennen. Es berechnet den prozentualen Anteil Tiere mit den Noten 0, 1 oder 2 und bewertet mithilfe des Ampelsystems ob Handlungsbedarf vorliegt. Des Weiteren kann eine Analyse der erhobenen Gewichte erfolgen. Für eine regelmäßige Erhebung der Gewichte sollte das "MTool Gewichtetool" genutzt werden (</t>
    </r>
    <r>
      <rPr>
        <b/>
        <sz val="12"/>
        <color indexed="60"/>
        <rFont val="Arial"/>
        <family val="2"/>
      </rPr>
      <t>www.mud-tierschutz.de</t>
    </r>
    <r>
      <rPr>
        <sz val="12"/>
        <rFont val="Arial"/>
        <family val="2"/>
      </rPr>
      <t>).</t>
    </r>
  </si>
  <si>
    <r>
      <t xml:space="preserve">Tierbeurteilung Küken und Junghennen - </t>
    </r>
    <r>
      <rPr>
        <sz val="14"/>
        <color indexed="9"/>
        <rFont val="Arial"/>
        <family val="2"/>
      </rPr>
      <t>Auswertung</t>
    </r>
  </si>
  <si>
    <t xml:space="preserve">Schnäbel intakt </t>
  </si>
  <si>
    <t xml:space="preserve">Gefiederzustand </t>
  </si>
  <si>
    <t>Bemerkungen:</t>
  </si>
  <si>
    <t>Kamm bläulich</t>
  </si>
  <si>
    <t>Legebauch-entzündungen</t>
  </si>
  <si>
    <r>
      <t xml:space="preserve">Dieses Managementtool zur </t>
    </r>
    <r>
      <rPr>
        <b/>
        <sz val="14"/>
        <color indexed="60"/>
        <rFont val="Calibri"/>
        <family val="2"/>
      </rPr>
      <t xml:space="preserve">Eingabe und Auswertung der Tierbeurteilung  </t>
    </r>
    <r>
      <rPr>
        <b/>
        <sz val="14"/>
        <color indexed="8"/>
        <rFont val="Calibri"/>
        <family val="2"/>
      </rPr>
      <t xml:space="preserve">wurde im Rahmen des Projektes:
</t>
    </r>
    <r>
      <rPr>
        <b/>
        <i/>
        <sz val="14"/>
        <color indexed="8"/>
        <rFont val="Calibri"/>
        <family val="2"/>
      </rPr>
      <t>„Anwendung eines Managementtools (MTool) zur Verbesserung des Wohlbefindens und der Gesundheit von Legehennen“</t>
    </r>
    <r>
      <rPr>
        <b/>
        <sz val="14"/>
        <color indexed="8"/>
        <rFont val="Calibri"/>
        <family val="2"/>
      </rPr>
      <t xml:space="preserve">
am Fachgebiet für Nutztierethologie und Tierhaltung der Universität Kassel entwickelt und durch das Bundesministerium für Ernährung und Landwirtschaft im Rahmen der Modell- und Demonstrationsvorhaben Tierschutz über die Bundesanstalt für Landwirtschaft und Ernährung </t>
    </r>
    <r>
      <rPr>
        <i/>
        <sz val="14"/>
        <color indexed="8"/>
        <rFont val="Calibri"/>
        <family val="2"/>
      </rPr>
      <t>(Projektträger)</t>
    </r>
    <r>
      <rPr>
        <b/>
        <sz val="14"/>
        <color indexed="8"/>
        <rFont val="Calibri"/>
        <family val="2"/>
      </rPr>
      <t xml:space="preserve"> gefördert. Weitere Materialien können über</t>
    </r>
    <r>
      <rPr>
        <b/>
        <sz val="14"/>
        <color indexed="60"/>
        <rFont val="Calibri"/>
        <family val="2"/>
      </rPr>
      <t xml:space="preserve"> www.mud-tierschutz.de</t>
    </r>
    <r>
      <rPr>
        <b/>
        <sz val="14"/>
        <color indexed="8"/>
        <rFont val="Calibri"/>
        <family val="2"/>
      </rPr>
      <t xml:space="preserve"> bezogen werden.
</t>
    </r>
  </si>
  <si>
    <t>Aufzuchthof</t>
  </si>
  <si>
    <r>
      <t xml:space="preserve">Tierbeurteilung Küken und Junghennen - </t>
    </r>
    <r>
      <rPr>
        <sz val="14"/>
        <color indexed="9"/>
        <rFont val="Arial"/>
        <family val="2"/>
      </rPr>
      <t>Dateneingabe</t>
    </r>
  </si>
  <si>
    <t>&gt;= 100</t>
  </si>
  <si>
    <t>&gt;=50</t>
  </si>
  <si>
    <t xml:space="preserve">desto genauer ist das Ergebnis. Ist das nicht der Fall müssen mehr Tiere gewogen werden. </t>
  </si>
  <si>
    <t>Je besser die Verteilung (braune Balken in der Graphik) mit der grünen Linie (Normalverteilung) übereinstimmt,</t>
  </si>
  <si>
    <t>Datasheed verändert nach www.hyline.com/Redbook/Management/BW_uniformity.html, 2010</t>
  </si>
  <si>
    <t>Es sollten mindestens 50 Tiere gewogen werden.</t>
  </si>
  <si>
    <t>Erhebungsdatum:</t>
  </si>
  <si>
    <t>Berater/Beurteiler:</t>
  </si>
  <si>
    <t>z.B. Jeweils 50 Tiere aus beiden Abteilen gewogen.</t>
  </si>
  <si>
    <t>Hühnerhof, Stall 1, Abteil 1 und 2</t>
  </si>
  <si>
    <t>Berater Mustermann</t>
  </si>
  <si>
    <t>Hühnerhof, Stall 1, beide Abteile</t>
  </si>
  <si>
    <t>z.B. Jeweils 25 Tiere/ Abteil beurteilt.</t>
  </si>
  <si>
    <r>
      <rPr>
        <b/>
        <sz val="11"/>
        <rFont val="Arial"/>
        <family val="2"/>
      </rPr>
      <t>Auswertung der Tierbeurteilung:</t>
    </r>
    <r>
      <rPr>
        <sz val="11"/>
        <rFont val="Arial"/>
        <family val="2"/>
      </rPr>
      <t xml:space="preserve"> Eingabe der Anzahl Noten (0, 1, 2) in die weißen Felder. Im unteren Teil der Tabelle (orangene Felder) wird automatisch der prozentuale Anteil Tiere mit den jeweiligen Noten berechnet und eine Bewertung mit dem Ampelsystem vorgenommen. Die vorgegeben Grenzwerte befinden sich in den grauen Feldern. Darunter wird der Anteil der Tiere mit Note 1 und 2 graphisch dargestellt.</t>
    </r>
  </si>
  <si>
    <r>
      <rPr>
        <b/>
        <sz val="11"/>
        <rFont val="Arial"/>
        <family val="2"/>
      </rPr>
      <t xml:space="preserve">Auswertung der Einzeltiergewichte: </t>
    </r>
    <r>
      <rPr>
        <sz val="11"/>
        <rFont val="Arial"/>
        <family val="2"/>
      </rPr>
      <t xml:space="preserve">Eingabe oder Einfügen der Einzeltiergewichte (mindestens 50 Tiere besser 100 Tiere) in die linke Spalte (weiße Felder). In die vorgesehen Felder das Sollgewicht der Herkunft in der entsprechenden Lebenswoche eintragen (Tabellenblatt </t>
    </r>
    <r>
      <rPr>
        <b/>
        <sz val="11"/>
        <rFont val="Arial"/>
        <family val="2"/>
      </rPr>
      <t>"Sollgewichte"</t>
    </r>
    <r>
      <rPr>
        <sz val="11"/>
        <rFont val="Arial"/>
        <family val="2"/>
      </rPr>
      <t>). Die Auswertung und Bewertung erfolgt automatisch (orangene Felder). Für eine wiederholte Erhebung und Auswertung der Einzeltiergewichte wird empfohlen das "MTool Gewichtetool" zu nutzen (</t>
    </r>
    <r>
      <rPr>
        <b/>
        <sz val="11"/>
        <color indexed="60"/>
        <rFont val="Arial"/>
        <family val="2"/>
      </rPr>
      <t>www.mud-tierschutz.de</t>
    </r>
    <r>
      <rPr>
        <sz val="11"/>
        <rFont val="Arial"/>
        <family val="2"/>
      </rPr>
      <t>).</t>
    </r>
  </si>
  <si>
    <t>Schwungfedern Federpicken</t>
  </si>
  <si>
    <t>Stoßfedern Federpicken</t>
  </si>
  <si>
    <t>Verkotungen</t>
  </si>
  <si>
    <t>beurteilte Tiere (%)</t>
  </si>
  <si>
    <t>Anleitung</t>
  </si>
  <si>
    <t>Excel ab 2010, Version 8.1 Stand 29.01.2016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</si>
</sst>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97" x14ac:knownFonts="1">
    <font>
      <sz val="10"/>
      <name val="Arial"/>
    </font>
    <font>
      <sz val="11"/>
      <color indexed="8"/>
      <name val="Calibri"/>
      <family val="2"/>
    </font>
    <font>
      <sz val="10"/>
      <name val="Arial"/>
      <family val="2"/>
    </font>
    <font>
      <sz val="12"/>
      <name val="Arial"/>
      <family val="2"/>
    </font>
    <font>
      <b/>
      <sz val="14"/>
      <name val="Arial"/>
      <family val="2"/>
    </font>
    <font>
      <b/>
      <sz val="10"/>
      <name val="Arial"/>
      <family val="2"/>
    </font>
    <font>
      <sz val="10"/>
      <name val="Arial"/>
      <family val="2"/>
    </font>
    <font>
      <b/>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4"/>
      <name val="Arial"/>
      <family val="2"/>
    </font>
    <font>
      <sz val="8"/>
      <name val="Arial"/>
      <family val="2"/>
    </font>
    <font>
      <b/>
      <sz val="8"/>
      <name val="Arial"/>
      <family val="2"/>
    </font>
    <font>
      <sz val="14"/>
      <color indexed="10"/>
      <name val="Arial"/>
      <family val="2"/>
    </font>
    <font>
      <b/>
      <sz val="10"/>
      <color indexed="10"/>
      <name val="Arial"/>
      <family val="2"/>
    </font>
    <font>
      <u/>
      <sz val="10"/>
      <color indexed="12"/>
      <name val="Arial"/>
      <family val="2"/>
    </font>
    <font>
      <b/>
      <sz val="16"/>
      <name val="Arial"/>
      <family val="2"/>
    </font>
    <font>
      <sz val="16"/>
      <name val="Arial"/>
      <family val="2"/>
    </font>
    <font>
      <b/>
      <sz val="18"/>
      <name val="Arial"/>
      <family val="2"/>
    </font>
    <font>
      <b/>
      <sz val="14"/>
      <color indexed="8"/>
      <name val="Calibri"/>
      <family val="2"/>
    </font>
    <font>
      <sz val="12"/>
      <color indexed="8"/>
      <name val="Calibri"/>
      <family val="2"/>
    </font>
    <font>
      <sz val="8"/>
      <color indexed="8"/>
      <name val="Calibri"/>
      <family val="2"/>
    </font>
    <font>
      <b/>
      <sz val="11"/>
      <name val="Arial"/>
      <family val="2"/>
    </font>
    <font>
      <sz val="11"/>
      <name val="Arial"/>
      <family val="2"/>
    </font>
    <font>
      <sz val="18"/>
      <name val="Arial"/>
      <family val="2"/>
    </font>
    <font>
      <sz val="9"/>
      <name val="Arial"/>
      <family val="2"/>
    </font>
    <font>
      <b/>
      <sz val="12"/>
      <color indexed="8"/>
      <name val="Calibri"/>
      <family val="2"/>
    </font>
    <font>
      <b/>
      <sz val="12"/>
      <name val="Calibri"/>
      <family val="2"/>
    </font>
    <font>
      <b/>
      <sz val="11"/>
      <color indexed="8"/>
      <name val="Arial"/>
      <family val="2"/>
    </font>
    <font>
      <sz val="11"/>
      <color indexed="8"/>
      <name val="Arial"/>
      <family val="2"/>
    </font>
    <font>
      <b/>
      <sz val="18"/>
      <color indexed="8"/>
      <name val="Calibri"/>
      <family val="2"/>
    </font>
    <font>
      <b/>
      <sz val="20"/>
      <color indexed="8"/>
      <name val="Calibri"/>
      <family val="2"/>
    </font>
    <font>
      <b/>
      <sz val="16"/>
      <color indexed="10"/>
      <name val="Arial"/>
      <family val="2"/>
    </font>
    <font>
      <b/>
      <sz val="20"/>
      <name val="Arial"/>
      <family val="2"/>
    </font>
    <font>
      <b/>
      <sz val="16"/>
      <color indexed="8"/>
      <name val="Arial"/>
      <family val="2"/>
    </font>
    <font>
      <b/>
      <sz val="12"/>
      <color indexed="8"/>
      <name val="Arial"/>
      <family val="2"/>
    </font>
    <font>
      <b/>
      <sz val="14"/>
      <color indexed="8"/>
      <name val="Arial"/>
      <family val="2"/>
    </font>
    <font>
      <sz val="14"/>
      <color indexed="9"/>
      <name val="Arial"/>
      <family val="2"/>
    </font>
    <font>
      <b/>
      <sz val="18"/>
      <color indexed="8"/>
      <name val="Arial"/>
      <family val="2"/>
    </font>
    <font>
      <b/>
      <sz val="26"/>
      <name val="Arial"/>
      <family val="2"/>
    </font>
    <font>
      <b/>
      <sz val="12"/>
      <color indexed="10"/>
      <name val="Arial"/>
      <family val="2"/>
    </font>
    <font>
      <b/>
      <sz val="9"/>
      <name val="Arial"/>
      <family val="2"/>
    </font>
    <font>
      <b/>
      <sz val="14"/>
      <color indexed="30"/>
      <name val="Arial"/>
      <family val="2"/>
    </font>
    <font>
      <b/>
      <sz val="11"/>
      <color indexed="60"/>
      <name val="Arial"/>
      <family val="2"/>
    </font>
    <font>
      <i/>
      <sz val="14"/>
      <color indexed="8"/>
      <name val="Calibri"/>
      <family val="2"/>
    </font>
    <font>
      <b/>
      <sz val="14"/>
      <color indexed="60"/>
      <name val="Calibri"/>
      <family val="2"/>
    </font>
    <font>
      <i/>
      <sz val="11"/>
      <color indexed="8"/>
      <name val="Arial"/>
      <family val="2"/>
    </font>
    <font>
      <b/>
      <i/>
      <sz val="14"/>
      <color indexed="8"/>
      <name val="Calibri"/>
      <family val="2"/>
    </font>
    <font>
      <b/>
      <sz val="12"/>
      <color indexed="60"/>
      <name val="Arial"/>
      <family val="2"/>
    </font>
    <font>
      <sz val="14"/>
      <color indexed="8"/>
      <name val="Arial"/>
      <family val="2"/>
    </font>
    <font>
      <sz val="10"/>
      <color indexed="8"/>
      <name val="Arial"/>
      <family val="2"/>
    </font>
    <font>
      <sz val="11"/>
      <color theme="1"/>
      <name val="Calibri"/>
      <family val="2"/>
      <scheme val="minor"/>
    </font>
    <font>
      <sz val="11"/>
      <color rgb="FFFF0000"/>
      <name val="Arial"/>
      <family val="2"/>
    </font>
    <font>
      <sz val="11"/>
      <color theme="7"/>
      <name val="Arial"/>
      <family val="2"/>
    </font>
    <font>
      <sz val="11"/>
      <color theme="8"/>
      <name val="Arial"/>
      <family val="2"/>
    </font>
    <font>
      <sz val="11"/>
      <color theme="9"/>
      <name val="Arial"/>
      <family val="2"/>
    </font>
    <font>
      <sz val="11"/>
      <color theme="1"/>
      <name val="Arial"/>
      <family val="2"/>
    </font>
    <font>
      <b/>
      <sz val="18"/>
      <color theme="1"/>
      <name val="Arial"/>
      <family val="2"/>
    </font>
    <font>
      <b/>
      <sz val="11"/>
      <color theme="0"/>
      <name val="Arial"/>
      <family val="2"/>
    </font>
    <font>
      <sz val="10"/>
      <color theme="0"/>
      <name val="Arial"/>
      <family val="2"/>
    </font>
    <font>
      <b/>
      <sz val="14"/>
      <color theme="1"/>
      <name val="Arial"/>
      <family val="2"/>
    </font>
    <font>
      <b/>
      <sz val="18"/>
      <color theme="1"/>
      <name val="Calibri"/>
      <family val="2"/>
      <scheme val="minor"/>
    </font>
    <font>
      <b/>
      <sz val="11"/>
      <color theme="1"/>
      <name val="Arial"/>
      <family val="2"/>
    </font>
    <font>
      <b/>
      <sz val="12"/>
      <color theme="0"/>
      <name val="Arial"/>
      <family val="2"/>
    </font>
    <font>
      <b/>
      <sz val="14"/>
      <color theme="0"/>
      <name val="Arial"/>
      <family val="2"/>
    </font>
    <font>
      <b/>
      <sz val="14"/>
      <color theme="1"/>
      <name val="Calibri"/>
      <family val="2"/>
      <scheme val="minor"/>
    </font>
    <font>
      <b/>
      <sz val="16"/>
      <color theme="1"/>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name val="Arial"/>
      <family val="2"/>
    </font>
    <font>
      <i/>
      <sz val="11"/>
      <color rgb="FF7F7F7F"/>
      <name val="Calibri"/>
      <family val="2"/>
      <scheme val="minor"/>
    </font>
    <font>
      <b/>
      <sz val="11"/>
      <color theme="1"/>
      <name val="Calibri"/>
      <family val="2"/>
      <scheme val="minor"/>
    </font>
    <font>
      <sz val="11"/>
      <color theme="0"/>
      <name val="Calibri"/>
      <family val="2"/>
      <scheme val="mino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52"/>
        <bgColor indexed="64"/>
      </patternFill>
    </fill>
    <fill>
      <patternFill patternType="solid">
        <fgColor indexed="43"/>
        <bgColor indexed="64"/>
      </patternFill>
    </fill>
    <fill>
      <patternFill patternType="solid">
        <fgColor indexed="55"/>
        <bgColor indexed="64"/>
      </patternFill>
    </fill>
    <fill>
      <patternFill patternType="solid">
        <fgColor indexed="13"/>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50"/>
        <bgColor indexed="64"/>
      </patternFill>
    </fill>
    <fill>
      <patternFill patternType="solid">
        <fgColor indexed="9"/>
        <bgColor indexed="64"/>
      </patternFill>
    </fill>
    <fill>
      <patternFill patternType="solid">
        <fgColor theme="0" tint="-0.14999847407452621"/>
        <bgColor indexed="64"/>
      </patternFill>
    </fill>
    <fill>
      <patternFill patternType="solid">
        <fgColor rgb="FFFF9900"/>
        <bgColor indexed="64"/>
      </patternFill>
    </fill>
    <fill>
      <patternFill patternType="solid">
        <fgColor rgb="FF92D050"/>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70C0"/>
        <bgColor indexed="64"/>
      </patternFill>
    </fill>
    <fill>
      <patternFill patternType="solid">
        <fgColor rgb="FF008000"/>
        <bgColor indexed="64"/>
      </patternFill>
    </fill>
    <fill>
      <patternFill patternType="solid">
        <fgColor rgb="FFFFCC66"/>
        <bgColor indexed="64"/>
      </patternFill>
    </fill>
    <fill>
      <patternFill patternType="solid">
        <fgColor rgb="FFFFCC00"/>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3366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medium">
        <color indexed="64"/>
      </top>
      <bottom style="medium">
        <color indexed="64"/>
      </bottom>
      <diagonal/>
    </border>
    <border>
      <left style="thick">
        <color indexed="64"/>
      </left>
      <right style="double">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ck">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2">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6" fillId="3" borderId="0" applyNumberFormat="0" applyBorder="0" applyAlignment="0" applyProtection="0"/>
    <xf numFmtId="0" fontId="11" fillId="20" borderId="1" applyNumberFormat="0" applyAlignment="0" applyProtection="0"/>
    <xf numFmtId="0" fontId="23" fillId="21" borderId="2" applyNumberFormat="0" applyAlignment="0" applyProtection="0"/>
    <xf numFmtId="0" fontId="14" fillId="0" borderId="0" applyNumberFormat="0" applyFill="0" applyBorder="0" applyAlignment="0" applyProtection="0"/>
    <xf numFmtId="0" fontId="15"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12" fillId="7" borderId="1" applyNumberFormat="0" applyAlignment="0" applyProtection="0"/>
    <xf numFmtId="0" fontId="29" fillId="0" borderId="0" applyNumberFormat="0" applyFill="0" applyBorder="0" applyAlignment="0" applyProtection="0">
      <alignment vertical="top"/>
      <protection locked="0"/>
    </xf>
    <xf numFmtId="0" fontId="21" fillId="0" borderId="6" applyNumberFormat="0" applyFill="0" applyAlignment="0" applyProtection="0"/>
    <xf numFmtId="0" fontId="8" fillId="22" borderId="7" applyNumberFormat="0" applyFont="0" applyAlignment="0" applyProtection="0"/>
    <xf numFmtId="0" fontId="10" fillId="20" borderId="8" applyNumberFormat="0" applyAlignment="0" applyProtection="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1" fillId="0" borderId="0"/>
    <xf numFmtId="0" fontId="1" fillId="0" borderId="0"/>
    <xf numFmtId="0" fontId="17" fillId="0" borderId="0" applyNumberFormat="0" applyFill="0" applyBorder="0" applyAlignment="0" applyProtection="0"/>
    <xf numFmtId="0" fontId="13" fillId="0" borderId="9" applyNumberFormat="0" applyFill="0" applyAlignment="0" applyProtection="0"/>
    <xf numFmtId="0" fontId="22" fillId="0" borderId="0" applyNumberFormat="0" applyFill="0" applyBorder="0" applyAlignment="0" applyProtection="0"/>
    <xf numFmtId="0" fontId="81" fillId="0" borderId="0" applyNumberFormat="0" applyFill="0" applyBorder="0" applyAlignment="0" applyProtection="0"/>
    <xf numFmtId="0" fontId="82" fillId="0" borderId="80" applyNumberFormat="0" applyFill="0" applyAlignment="0" applyProtection="0"/>
    <xf numFmtId="0" fontId="83" fillId="0" borderId="81" applyNumberFormat="0" applyFill="0" applyAlignment="0" applyProtection="0"/>
    <xf numFmtId="0" fontId="84" fillId="0" borderId="82" applyNumberFormat="0" applyFill="0" applyAlignment="0" applyProtection="0"/>
    <xf numFmtId="0" fontId="84" fillId="0" borderId="0" applyNumberFormat="0" applyFill="0" applyBorder="0" applyAlignment="0" applyProtection="0"/>
    <xf numFmtId="0" fontId="85" fillId="53" borderId="0" applyNumberFormat="0" applyBorder="0" applyAlignment="0" applyProtection="0"/>
    <xf numFmtId="0" fontId="86" fillId="54" borderId="0" applyNumberFormat="0" applyBorder="0" applyAlignment="0" applyProtection="0"/>
    <xf numFmtId="0" fontId="87" fillId="55" borderId="83" applyNumberFormat="0" applyAlignment="0" applyProtection="0"/>
    <xf numFmtId="0" fontId="88" fillId="56" borderId="84" applyNumberFormat="0" applyAlignment="0" applyProtection="0"/>
    <xf numFmtId="0" fontId="89" fillId="56" borderId="83" applyNumberFormat="0" applyAlignment="0" applyProtection="0"/>
    <xf numFmtId="0" fontId="90" fillId="0" borderId="85" applyNumberFormat="0" applyFill="0" applyAlignment="0" applyProtection="0"/>
    <xf numFmtId="0" fontId="91" fillId="57" borderId="86" applyNumberFormat="0" applyAlignment="0" applyProtection="0"/>
    <xf numFmtId="0" fontId="92" fillId="0" borderId="0" applyNumberFormat="0" applyFill="0" applyBorder="0" applyAlignment="0" applyProtection="0"/>
    <xf numFmtId="0" fontId="93" fillId="58" borderId="87" applyNumberFormat="0" applyFont="0" applyAlignment="0" applyProtection="0"/>
    <xf numFmtId="0" fontId="94" fillId="0" borderId="0" applyNumberFormat="0" applyFill="0" applyBorder="0" applyAlignment="0" applyProtection="0"/>
    <xf numFmtId="0" fontId="95" fillId="0" borderId="88" applyNumberFormat="0" applyFill="0" applyAlignment="0" applyProtection="0"/>
    <xf numFmtId="0" fontId="96" fillId="59"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2" borderId="0" applyNumberFormat="0" applyBorder="0" applyAlignment="0" applyProtection="0"/>
    <xf numFmtId="0" fontId="96" fillId="63" borderId="0" applyNumberFormat="0" applyBorder="0" applyAlignment="0" applyProtection="0"/>
    <xf numFmtId="0" fontId="65" fillId="64" borderId="0" applyNumberFormat="0" applyBorder="0" applyAlignment="0" applyProtection="0"/>
    <xf numFmtId="0" fontId="65" fillId="65" borderId="0" applyNumberFormat="0" applyBorder="0" applyAlignment="0" applyProtection="0"/>
    <xf numFmtId="0" fontId="65" fillId="66" borderId="0" applyNumberFormat="0" applyBorder="0" applyAlignment="0" applyProtection="0"/>
    <xf numFmtId="0" fontId="96" fillId="67"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70" borderId="0" applyNumberFormat="0" applyBorder="0" applyAlignment="0" applyProtection="0"/>
    <xf numFmtId="0" fontId="96" fillId="71" borderId="0" applyNumberFormat="0" applyBorder="0" applyAlignment="0" applyProtection="0"/>
    <xf numFmtId="0" fontId="65" fillId="72" borderId="0" applyNumberFormat="0" applyBorder="0" applyAlignment="0" applyProtection="0"/>
    <xf numFmtId="0" fontId="65" fillId="73" borderId="0" applyNumberFormat="0" applyBorder="0" applyAlignment="0" applyProtection="0"/>
    <xf numFmtId="0" fontId="65" fillId="74" borderId="0" applyNumberFormat="0" applyBorder="0" applyAlignment="0" applyProtection="0"/>
    <xf numFmtId="0" fontId="96" fillId="75" borderId="0" applyNumberFormat="0" applyBorder="0" applyAlignment="0" applyProtection="0"/>
    <xf numFmtId="0" fontId="65" fillId="76"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96" fillId="79" borderId="0" applyNumberFormat="0" applyBorder="0" applyAlignment="0" applyProtection="0"/>
    <xf numFmtId="0" fontId="65" fillId="80"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cellStyleXfs>
  <cellXfs count="746">
    <xf numFmtId="0" fontId="0" fillId="0" borderId="0" xfId="0"/>
    <xf numFmtId="0" fontId="2" fillId="0" borderId="0" xfId="42" applyAlignment="1">
      <alignment vertical="center" wrapText="1"/>
    </xf>
    <xf numFmtId="0" fontId="5" fillId="23" borderId="13" xfId="0" applyFont="1" applyFill="1" applyBorder="1" applyAlignment="1" applyProtection="1">
      <alignment horizontal="center" vertical="center" wrapText="1"/>
    </xf>
    <xf numFmtId="0" fontId="5" fillId="23" borderId="14" xfId="0" applyFont="1" applyFill="1" applyBorder="1" applyAlignment="1" applyProtection="1">
      <alignment horizontal="center" vertical="center" wrapText="1"/>
    </xf>
    <xf numFmtId="0" fontId="7" fillId="24" borderId="15" xfId="41" applyFont="1" applyFill="1" applyBorder="1" applyAlignment="1" applyProtection="1">
      <alignment horizontal="center" vertical="center" wrapText="1"/>
    </xf>
    <xf numFmtId="0" fontId="5" fillId="24" borderId="16" xfId="41" applyFont="1" applyFill="1" applyBorder="1" applyAlignment="1" applyProtection="1">
      <alignment horizontal="right" vertical="center" wrapText="1"/>
    </xf>
    <xf numFmtId="0" fontId="5" fillId="24" borderId="17" xfId="41" applyFont="1" applyFill="1" applyBorder="1" applyAlignment="1" applyProtection="1">
      <alignment horizontal="right" vertical="center" wrapText="1"/>
    </xf>
    <xf numFmtId="0" fontId="5" fillId="24" borderId="12" xfId="41" applyFont="1" applyFill="1" applyBorder="1" applyAlignment="1" applyProtection="1">
      <alignment vertical="center" wrapText="1"/>
    </xf>
    <xf numFmtId="0" fontId="2" fillId="25" borderId="12" xfId="41" applyFill="1" applyBorder="1" applyAlignment="1" applyProtection="1">
      <alignment vertical="center" wrapText="1"/>
    </xf>
    <xf numFmtId="0" fontId="2" fillId="25" borderId="18" xfId="41" applyFill="1" applyBorder="1" applyAlignment="1" applyProtection="1">
      <alignment vertical="center" wrapText="1"/>
    </xf>
    <xf numFmtId="0" fontId="6" fillId="25" borderId="18" xfId="39" applyFill="1" applyBorder="1" applyAlignment="1" applyProtection="1">
      <alignment vertical="center" wrapText="1"/>
    </xf>
    <xf numFmtId="0" fontId="5" fillId="24" borderId="11" xfId="41" applyFont="1" applyFill="1" applyBorder="1" applyAlignment="1" applyProtection="1">
      <alignment vertical="center" wrapText="1"/>
    </xf>
    <xf numFmtId="0" fontId="2" fillId="25" borderId="11" xfId="41" applyFill="1" applyBorder="1" applyAlignment="1" applyProtection="1">
      <alignment vertical="center" wrapText="1"/>
    </xf>
    <xf numFmtId="0" fontId="2" fillId="25" borderId="19" xfId="41" applyFill="1" applyBorder="1" applyAlignment="1" applyProtection="1">
      <alignment vertical="center" wrapText="1"/>
    </xf>
    <xf numFmtId="0" fontId="2" fillId="25" borderId="14" xfId="41" applyFill="1" applyBorder="1" applyAlignment="1" applyProtection="1">
      <alignment vertical="center" wrapText="1"/>
    </xf>
    <xf numFmtId="0" fontId="7" fillId="23" borderId="20" xfId="41" applyFont="1" applyFill="1" applyBorder="1" applyAlignment="1" applyProtection="1">
      <alignment horizontal="center" vertical="center" wrapText="1"/>
    </xf>
    <xf numFmtId="0" fontId="5" fillId="23" borderId="21" xfId="41" applyFont="1" applyFill="1" applyBorder="1" applyAlignment="1" applyProtection="1">
      <alignment horizontal="right" vertical="center" wrapText="1"/>
    </xf>
    <xf numFmtId="0" fontId="5" fillId="23" borderId="22" xfId="41" applyFont="1" applyFill="1" applyBorder="1" applyAlignment="1" applyProtection="1">
      <alignment horizontal="right" vertical="center" wrapText="1"/>
    </xf>
    <xf numFmtId="0" fontId="5" fillId="23" borderId="10" xfId="41" applyFont="1" applyFill="1" applyBorder="1" applyAlignment="1" applyProtection="1">
      <alignment horizontal="center" vertical="center" wrapText="1"/>
    </xf>
    <xf numFmtId="0" fontId="2" fillId="26" borderId="10" xfId="41" applyFont="1" applyFill="1" applyBorder="1" applyAlignment="1" applyProtection="1">
      <alignment horizontal="center" vertical="center" wrapText="1"/>
    </xf>
    <xf numFmtId="0" fontId="2" fillId="27" borderId="10" xfId="41" applyFont="1" applyFill="1" applyBorder="1" applyAlignment="1" applyProtection="1">
      <alignment horizontal="center" vertical="center" wrapText="1"/>
    </xf>
    <xf numFmtId="0" fontId="2" fillId="27" borderId="23" xfId="41" applyFont="1" applyFill="1" applyBorder="1" applyAlignment="1" applyProtection="1">
      <alignment horizontal="center" vertical="center" wrapText="1"/>
    </xf>
    <xf numFmtId="1" fontId="2" fillId="25" borderId="12" xfId="41" applyNumberFormat="1" applyFill="1" applyBorder="1" applyAlignment="1" applyProtection="1">
      <alignment vertical="center" wrapText="1"/>
    </xf>
    <xf numFmtId="1" fontId="3" fillId="28" borderId="12" xfId="41" applyNumberFormat="1" applyFont="1" applyFill="1" applyBorder="1" applyAlignment="1" applyProtection="1">
      <alignment horizontal="center" vertical="center" wrapText="1"/>
    </xf>
    <xf numFmtId="1" fontId="25" fillId="25" borderId="12" xfId="41" applyNumberFormat="1" applyFont="1" applyFill="1" applyBorder="1" applyAlignment="1" applyProtection="1">
      <alignment horizontal="center" vertical="center" wrapText="1"/>
    </xf>
    <xf numFmtId="1" fontId="3" fillId="25" borderId="24" xfId="41" applyNumberFormat="1" applyFont="1" applyFill="1" applyBorder="1" applyAlignment="1" applyProtection="1">
      <alignment horizontal="center" vertical="center" wrapText="1"/>
    </xf>
    <xf numFmtId="1" fontId="2" fillId="25" borderId="18" xfId="41" applyNumberFormat="1" applyFill="1" applyBorder="1" applyAlignment="1" applyProtection="1">
      <alignment vertical="center" wrapText="1"/>
    </xf>
    <xf numFmtId="1" fontId="3" fillId="28" borderId="18" xfId="41" applyNumberFormat="1" applyFont="1" applyFill="1" applyBorder="1" applyAlignment="1" applyProtection="1">
      <alignment horizontal="center" vertical="center" wrapText="1"/>
    </xf>
    <xf numFmtId="1" fontId="25" fillId="25" borderId="18" xfId="41" applyNumberFormat="1" applyFont="1" applyFill="1" applyBorder="1" applyAlignment="1" applyProtection="1">
      <alignment horizontal="center" vertical="center" wrapText="1"/>
    </xf>
    <xf numFmtId="1" fontId="3" fillId="25" borderId="25" xfId="41" applyNumberFormat="1" applyFont="1" applyFill="1" applyBorder="1" applyAlignment="1" applyProtection="1">
      <alignment horizontal="center" vertical="center" wrapText="1"/>
    </xf>
    <xf numFmtId="1" fontId="2" fillId="25" borderId="19" xfId="41" applyNumberFormat="1" applyFill="1" applyBorder="1" applyAlignment="1" applyProtection="1">
      <alignment vertical="center" wrapText="1"/>
    </xf>
    <xf numFmtId="1" fontId="3" fillId="28" borderId="19" xfId="41" applyNumberFormat="1" applyFont="1" applyFill="1" applyBorder="1" applyAlignment="1" applyProtection="1">
      <alignment horizontal="center" vertical="center" wrapText="1"/>
    </xf>
    <xf numFmtId="1" fontId="25" fillId="25" borderId="19" xfId="41" applyNumberFormat="1" applyFont="1" applyFill="1" applyBorder="1" applyAlignment="1" applyProtection="1">
      <alignment horizontal="center" vertical="center" wrapText="1"/>
    </xf>
    <xf numFmtId="1" fontId="3" fillId="25" borderId="26" xfId="41" applyNumberFormat="1" applyFont="1" applyFill="1" applyBorder="1" applyAlignment="1" applyProtection="1">
      <alignment horizontal="center" vertical="center" wrapText="1"/>
    </xf>
    <xf numFmtId="0" fontId="5" fillId="29" borderId="27" xfId="41" applyFont="1" applyFill="1" applyBorder="1" applyAlignment="1" applyProtection="1">
      <alignment vertical="center" wrapText="1"/>
    </xf>
    <xf numFmtId="164" fontId="5" fillId="29" borderId="27" xfId="41" applyNumberFormat="1" applyFont="1" applyFill="1" applyBorder="1" applyAlignment="1" applyProtection="1">
      <alignment vertical="center" wrapText="1"/>
    </xf>
    <xf numFmtId="164" fontId="26" fillId="29" borderId="27" xfId="41" applyNumberFormat="1" applyFont="1" applyFill="1" applyBorder="1" applyAlignment="1" applyProtection="1">
      <alignment vertical="center" wrapText="1"/>
    </xf>
    <xf numFmtId="0" fontId="25" fillId="29" borderId="28" xfId="41" applyFont="1" applyFill="1" applyBorder="1" applyAlignment="1" applyProtection="1">
      <alignment vertical="center" wrapText="1"/>
    </xf>
    <xf numFmtId="0" fontId="2" fillId="29" borderId="29" xfId="41" applyFill="1" applyBorder="1" applyAlignment="1" applyProtection="1">
      <alignment vertical="center" wrapText="1"/>
    </xf>
    <xf numFmtId="1" fontId="2" fillId="25" borderId="14" xfId="41" applyNumberFormat="1" applyFill="1" applyBorder="1" applyAlignment="1" applyProtection="1">
      <alignment vertical="center" wrapText="1"/>
    </xf>
    <xf numFmtId="1" fontId="3" fillId="28" borderId="14" xfId="41" applyNumberFormat="1" applyFont="1" applyFill="1" applyBorder="1" applyAlignment="1" applyProtection="1">
      <alignment horizontal="center" vertical="center" wrapText="1"/>
    </xf>
    <xf numFmtId="1" fontId="25" fillId="25" borderId="14" xfId="41" applyNumberFormat="1" applyFont="1" applyFill="1" applyBorder="1" applyAlignment="1" applyProtection="1">
      <alignment horizontal="center" vertical="center" wrapText="1"/>
    </xf>
    <xf numFmtId="1" fontId="3" fillId="25" borderId="30" xfId="41" applyNumberFormat="1" applyFont="1" applyFill="1" applyBorder="1" applyAlignment="1" applyProtection="1">
      <alignment horizontal="center" vertical="center" wrapText="1"/>
    </xf>
    <xf numFmtId="0" fontId="2" fillId="23" borderId="31" xfId="41" applyFill="1" applyBorder="1" applyAlignment="1" applyProtection="1">
      <alignment vertical="center" wrapText="1"/>
    </xf>
    <xf numFmtId="0" fontId="2" fillId="23" borderId="0" xfId="41" applyFill="1" applyBorder="1" applyAlignment="1" applyProtection="1">
      <alignment vertical="center" wrapText="1"/>
    </xf>
    <xf numFmtId="0" fontId="2" fillId="23" borderId="32" xfId="41" applyFill="1" applyBorder="1" applyAlignment="1" applyProtection="1">
      <alignment vertical="center" wrapText="1"/>
    </xf>
    <xf numFmtId="0" fontId="2" fillId="23" borderId="33" xfId="41" applyFill="1" applyBorder="1" applyAlignment="1" applyProtection="1">
      <alignment vertical="center" wrapText="1"/>
    </xf>
    <xf numFmtId="0" fontId="2" fillId="23" borderId="34" xfId="41" applyFill="1" applyBorder="1" applyAlignment="1" applyProtection="1">
      <alignment vertical="center" wrapText="1"/>
    </xf>
    <xf numFmtId="0" fontId="2" fillId="23" borderId="35" xfId="41" applyFill="1" applyBorder="1" applyAlignment="1" applyProtection="1">
      <alignment vertical="center" wrapText="1"/>
    </xf>
    <xf numFmtId="0" fontId="5" fillId="25" borderId="36" xfId="41" applyFont="1" applyFill="1" applyBorder="1" applyAlignment="1" applyProtection="1">
      <alignment horizontal="center" vertical="center" wrapText="1"/>
    </xf>
    <xf numFmtId="0" fontId="3" fillId="25" borderId="12" xfId="41" applyFont="1" applyFill="1" applyBorder="1" applyAlignment="1" applyProtection="1">
      <alignment horizontal="center" vertical="center" wrapText="1"/>
    </xf>
    <xf numFmtId="0" fontId="3" fillId="25" borderId="10" xfId="45" applyFont="1" applyFill="1" applyBorder="1" applyAlignment="1" applyProtection="1">
      <alignment horizontal="center" vertical="center" wrapText="1"/>
    </xf>
    <xf numFmtId="0" fontId="3" fillId="25" borderId="11" xfId="45" applyFont="1" applyFill="1" applyBorder="1" applyAlignment="1" applyProtection="1">
      <alignment horizontal="center" vertical="center" wrapText="1"/>
    </xf>
    <xf numFmtId="0" fontId="2" fillId="25" borderId="37" xfId="41" applyFill="1" applyBorder="1" applyAlignment="1" applyProtection="1">
      <alignment vertical="center" wrapText="1"/>
    </xf>
    <xf numFmtId="0" fontId="5" fillId="23" borderId="38" xfId="41" applyFont="1" applyFill="1" applyBorder="1" applyAlignment="1" applyProtection="1">
      <alignment horizontal="center" vertical="center" wrapText="1"/>
    </xf>
    <xf numFmtId="0" fontId="3" fillId="25" borderId="19" xfId="41" applyFont="1" applyFill="1" applyBorder="1" applyAlignment="1" applyProtection="1">
      <alignment horizontal="center" vertical="center" wrapText="1"/>
    </xf>
    <xf numFmtId="1" fontId="3" fillId="28" borderId="39" xfId="41" applyNumberFormat="1" applyFont="1" applyFill="1" applyBorder="1" applyAlignment="1" applyProtection="1">
      <alignment horizontal="center" vertical="center" wrapText="1"/>
    </xf>
    <xf numFmtId="0" fontId="3" fillId="25" borderId="30" xfId="41" applyFont="1" applyFill="1" applyBorder="1" applyAlignment="1" applyProtection="1">
      <alignment horizontal="center" vertical="center" wrapText="1"/>
    </xf>
    <xf numFmtId="0" fontId="3" fillId="25" borderId="40" xfId="41" applyFont="1" applyFill="1" applyBorder="1" applyAlignment="1" applyProtection="1">
      <alignment horizontal="center" vertical="center" wrapText="1"/>
    </xf>
    <xf numFmtId="1" fontId="3" fillId="28" borderId="41" xfId="41" applyNumberFormat="1" applyFont="1" applyFill="1" applyBorder="1" applyAlignment="1" applyProtection="1">
      <alignment horizontal="center" vertical="center" wrapText="1"/>
    </xf>
    <xf numFmtId="0" fontId="5" fillId="24" borderId="12" xfId="0" applyFont="1" applyFill="1" applyBorder="1" applyAlignment="1" applyProtection="1">
      <alignment horizontal="center" vertical="center" wrapText="1"/>
    </xf>
    <xf numFmtId="0" fontId="3" fillId="25" borderId="12" xfId="45" applyFont="1" applyFill="1" applyBorder="1" applyAlignment="1" applyProtection="1">
      <alignment horizontal="center" vertical="center" wrapText="1"/>
    </xf>
    <xf numFmtId="0" fontId="5" fillId="24" borderId="36" xfId="41" applyFont="1" applyFill="1" applyBorder="1" applyAlignment="1" applyProtection="1">
      <alignment horizontal="center" vertical="center" wrapText="1"/>
    </xf>
    <xf numFmtId="0" fontId="5" fillId="32" borderId="12" xfId="41" applyFont="1" applyFill="1" applyBorder="1" applyAlignment="1" applyProtection="1">
      <alignment vertical="center" wrapText="1"/>
    </xf>
    <xf numFmtId="1" fontId="2" fillId="25" borderId="10" xfId="41" applyNumberFormat="1" applyFill="1" applyBorder="1" applyAlignment="1" applyProtection="1">
      <alignment vertical="center" wrapText="1"/>
    </xf>
    <xf numFmtId="1" fontId="3" fillId="28" borderId="10" xfId="41" applyNumberFormat="1" applyFont="1" applyFill="1" applyBorder="1" applyAlignment="1" applyProtection="1">
      <alignment horizontal="center" vertical="center" wrapText="1"/>
    </xf>
    <xf numFmtId="1" fontId="25" fillId="25" borderId="10" xfId="41" applyNumberFormat="1" applyFont="1" applyFill="1" applyBorder="1" applyAlignment="1" applyProtection="1">
      <alignment horizontal="center" vertical="center" wrapText="1"/>
    </xf>
    <xf numFmtId="1" fontId="3" fillId="25" borderId="23" xfId="41" applyNumberFormat="1" applyFont="1" applyFill="1" applyBorder="1" applyAlignment="1" applyProtection="1">
      <alignment horizontal="center" vertical="center" wrapText="1"/>
    </xf>
    <xf numFmtId="1" fontId="3" fillId="28" borderId="38" xfId="41" applyNumberFormat="1" applyFont="1" applyFill="1" applyBorder="1" applyAlignment="1" applyProtection="1">
      <alignment horizontal="center" vertical="center" wrapText="1"/>
    </xf>
    <xf numFmtId="0" fontId="3" fillId="25" borderId="36" xfId="45" applyFont="1" applyFill="1" applyBorder="1" applyAlignment="1" applyProtection="1">
      <alignment horizontal="center" vertical="center" wrapText="1"/>
    </xf>
    <xf numFmtId="0" fontId="3" fillId="25" borderId="42" xfId="41" applyFont="1" applyFill="1" applyBorder="1" applyAlignment="1" applyProtection="1">
      <alignment horizontal="center" vertical="center" wrapText="1"/>
    </xf>
    <xf numFmtId="0" fontId="7" fillId="33" borderId="29" xfId="0" applyFont="1" applyFill="1" applyBorder="1" applyAlignment="1" applyProtection="1">
      <alignment vertical="center" wrapText="1"/>
    </xf>
    <xf numFmtId="0" fontId="5" fillId="33" borderId="43" xfId="0" applyFont="1" applyFill="1" applyBorder="1" applyAlignment="1" applyProtection="1">
      <alignment horizontal="center" vertical="center" wrapText="1"/>
    </xf>
    <xf numFmtId="0" fontId="5" fillId="33" borderId="12" xfId="0" applyFont="1" applyFill="1" applyBorder="1" applyAlignment="1" applyProtection="1">
      <alignment horizontal="center" vertical="center" wrapText="1"/>
    </xf>
    <xf numFmtId="0" fontId="2" fillId="34" borderId="10" xfId="41" applyFont="1" applyFill="1" applyBorder="1" applyAlignment="1" applyProtection="1">
      <alignment horizontal="center" vertical="center" wrapText="1"/>
    </xf>
    <xf numFmtId="1" fontId="3" fillId="34" borderId="18" xfId="41" applyNumberFormat="1" applyFont="1" applyFill="1" applyBorder="1" applyAlignment="1" applyProtection="1">
      <alignment horizontal="center" vertical="center" wrapText="1"/>
    </xf>
    <xf numFmtId="0" fontId="7" fillId="35" borderId="29" xfId="0" applyFont="1" applyFill="1" applyBorder="1" applyAlignment="1" applyProtection="1">
      <alignment vertical="center" wrapText="1"/>
    </xf>
    <xf numFmtId="0" fontId="2" fillId="35" borderId="44" xfId="41" applyFill="1" applyBorder="1" applyAlignment="1" applyProtection="1">
      <alignment vertical="center" wrapText="1"/>
    </xf>
    <xf numFmtId="0" fontId="7" fillId="33" borderId="29" xfId="41" applyFont="1" applyFill="1" applyBorder="1" applyAlignment="1" applyProtection="1">
      <alignment vertical="center" wrapText="1"/>
    </xf>
    <xf numFmtId="0" fontId="5" fillId="33" borderId="43" xfId="41" applyFont="1" applyFill="1" applyBorder="1" applyAlignment="1" applyProtection="1">
      <alignment horizontal="center" vertical="center" wrapText="1"/>
    </xf>
    <xf numFmtId="0" fontId="5" fillId="33" borderId="12" xfId="41" applyFont="1" applyFill="1" applyBorder="1" applyAlignment="1" applyProtection="1">
      <alignment horizontal="center" vertical="center" wrapText="1"/>
    </xf>
    <xf numFmtId="0" fontId="1" fillId="0" borderId="0" xfId="47" applyAlignment="1">
      <alignment vertical="center"/>
    </xf>
    <xf numFmtId="0" fontId="1" fillId="24" borderId="47" xfId="47" applyFont="1" applyFill="1" applyBorder="1" applyAlignment="1">
      <alignment vertical="center"/>
    </xf>
    <xf numFmtId="0" fontId="1" fillId="24" borderId="48" xfId="47" applyFont="1" applyFill="1" applyBorder="1" applyAlignment="1">
      <alignment horizontal="center" vertical="center"/>
    </xf>
    <xf numFmtId="0" fontId="1" fillId="24" borderId="48" xfId="47" applyFont="1" applyFill="1" applyBorder="1" applyAlignment="1">
      <alignment vertical="center"/>
    </xf>
    <xf numFmtId="0" fontId="1" fillId="24" borderId="48" xfId="47" applyFill="1" applyBorder="1" applyAlignment="1">
      <alignment vertical="center"/>
    </xf>
    <xf numFmtId="0" fontId="1" fillId="24" borderId="0" xfId="47" applyFont="1" applyFill="1" applyBorder="1" applyAlignment="1">
      <alignment vertical="center"/>
    </xf>
    <xf numFmtId="0" fontId="1" fillId="24" borderId="0" xfId="47" applyFill="1" applyBorder="1" applyAlignment="1">
      <alignment vertical="center"/>
    </xf>
    <xf numFmtId="0" fontId="1" fillId="28" borderId="47" xfId="47" applyFont="1" applyFill="1" applyBorder="1" applyAlignment="1">
      <alignment vertical="center"/>
    </xf>
    <xf numFmtId="0" fontId="1" fillId="28" borderId="48" xfId="47" applyFill="1" applyBorder="1" applyAlignment="1">
      <alignment vertical="center"/>
    </xf>
    <xf numFmtId="0" fontId="1" fillId="28" borderId="48" xfId="47" applyFill="1" applyBorder="1" applyAlignment="1">
      <alignment horizontal="right" vertical="center"/>
    </xf>
    <xf numFmtId="0" fontId="1" fillId="28" borderId="48" xfId="47" applyFill="1" applyBorder="1" applyAlignment="1">
      <alignment horizontal="center" vertical="center"/>
    </xf>
    <xf numFmtId="0" fontId="1" fillId="28" borderId="31" xfId="47" applyFill="1" applyBorder="1" applyAlignment="1">
      <alignment vertical="center"/>
    </xf>
    <xf numFmtId="0" fontId="1" fillId="28" borderId="0" xfId="47" applyFill="1" applyBorder="1" applyAlignment="1">
      <alignment vertical="center"/>
    </xf>
    <xf numFmtId="0" fontId="1" fillId="28" borderId="0" xfId="47" applyFont="1" applyFill="1" applyBorder="1" applyAlignment="1">
      <alignment horizontal="right" vertical="center"/>
    </xf>
    <xf numFmtId="0" fontId="1" fillId="28" borderId="0" xfId="47" applyFont="1" applyFill="1" applyBorder="1" applyAlignment="1">
      <alignment vertical="center"/>
    </xf>
    <xf numFmtId="0" fontId="1" fillId="28" borderId="0" xfId="47" applyFill="1" applyBorder="1" applyAlignment="1">
      <alignment horizontal="left" vertical="center"/>
    </xf>
    <xf numFmtId="0" fontId="1" fillId="23" borderId="48" xfId="47" applyFill="1" applyBorder="1" applyAlignment="1">
      <alignment vertical="center"/>
    </xf>
    <xf numFmtId="0" fontId="1" fillId="23" borderId="48" xfId="47" applyFill="1" applyBorder="1" applyAlignment="1">
      <alignment horizontal="right" vertical="center"/>
    </xf>
    <xf numFmtId="0" fontId="1" fillId="23" borderId="48" xfId="47" applyFont="1" applyFill="1" applyBorder="1" applyAlignment="1">
      <alignment horizontal="left" vertical="center"/>
    </xf>
    <xf numFmtId="0" fontId="1" fillId="28" borderId="44" xfId="47" applyFill="1" applyBorder="1" applyAlignment="1">
      <alignment vertical="center"/>
    </xf>
    <xf numFmtId="0" fontId="1" fillId="28" borderId="31" xfId="47" applyFont="1" applyFill="1" applyBorder="1" applyAlignment="1">
      <alignment vertical="center"/>
    </xf>
    <xf numFmtId="0" fontId="1" fillId="28" borderId="32" xfId="47" applyFill="1" applyBorder="1" applyAlignment="1">
      <alignment vertical="center"/>
    </xf>
    <xf numFmtId="0" fontId="1" fillId="28" borderId="0" xfId="47" applyFont="1" applyFill="1" applyBorder="1" applyAlignment="1">
      <alignment horizontal="left" vertical="center"/>
    </xf>
    <xf numFmtId="0" fontId="1" fillId="28" borderId="33" xfId="47" applyFont="1" applyFill="1" applyBorder="1" applyAlignment="1">
      <alignment vertical="center"/>
    </xf>
    <xf numFmtId="0" fontId="1" fillId="28" borderId="34" xfId="47" applyFill="1" applyBorder="1" applyAlignment="1">
      <alignment vertical="center"/>
    </xf>
    <xf numFmtId="1" fontId="1" fillId="28" borderId="34" xfId="47" applyNumberFormat="1" applyFill="1" applyBorder="1" applyAlignment="1">
      <alignment vertical="center"/>
    </xf>
    <xf numFmtId="1" fontId="1" fillId="28" borderId="0" xfId="47" applyNumberFormat="1" applyFill="1" applyBorder="1" applyAlignment="1">
      <alignment horizontal="center" vertical="center"/>
    </xf>
    <xf numFmtId="0" fontId="1" fillId="23" borderId="0" xfId="47" applyFill="1" applyBorder="1" applyAlignment="1">
      <alignment vertical="center"/>
    </xf>
    <xf numFmtId="0" fontId="13" fillId="23" borderId="29" xfId="47" applyFont="1" applyFill="1" applyBorder="1" applyAlignment="1">
      <alignment horizontal="center" vertical="center"/>
    </xf>
    <xf numFmtId="0" fontId="1" fillId="24" borderId="32" xfId="47" applyFill="1" applyBorder="1" applyAlignment="1">
      <alignment vertical="center"/>
    </xf>
    <xf numFmtId="165" fontId="1" fillId="24" borderId="0" xfId="47" applyNumberFormat="1" applyFill="1" applyBorder="1" applyAlignment="1">
      <alignment vertical="center"/>
    </xf>
    <xf numFmtId="0" fontId="1" fillId="24" borderId="0" xfId="47" applyFill="1" applyBorder="1" applyAlignment="1">
      <alignment horizontal="center" vertical="center"/>
    </xf>
    <xf numFmtId="0" fontId="1" fillId="0" borderId="0" xfId="47" applyBorder="1" applyAlignment="1">
      <alignment vertical="center"/>
    </xf>
    <xf numFmtId="165" fontId="1" fillId="0" borderId="0" xfId="47" applyNumberFormat="1" applyBorder="1" applyAlignment="1">
      <alignment vertical="center"/>
    </xf>
    <xf numFmtId="165" fontId="1" fillId="0" borderId="0" xfId="47" applyNumberFormat="1" applyBorder="1" applyAlignment="1">
      <alignment horizontal="center" vertical="center"/>
    </xf>
    <xf numFmtId="2" fontId="1" fillId="0" borderId="0" xfId="47" applyNumberFormat="1" applyBorder="1" applyAlignment="1">
      <alignment vertical="center"/>
    </xf>
    <xf numFmtId="0" fontId="1" fillId="28" borderId="0" xfId="47" applyFont="1" applyFill="1" applyBorder="1" applyAlignment="1">
      <alignment horizontal="center" vertical="center"/>
    </xf>
    <xf numFmtId="0" fontId="1" fillId="24" borderId="13" xfId="47" applyFont="1" applyFill="1" applyBorder="1" applyAlignment="1">
      <alignment horizontal="center" vertical="center"/>
    </xf>
    <xf numFmtId="0" fontId="1" fillId="24" borderId="34" xfId="47" applyFill="1" applyBorder="1" applyAlignment="1">
      <alignment vertical="center"/>
    </xf>
    <xf numFmtId="0" fontId="1" fillId="24" borderId="35" xfId="47" applyFill="1" applyBorder="1" applyAlignment="1">
      <alignment vertical="center"/>
    </xf>
    <xf numFmtId="0" fontId="35" fillId="0" borderId="0" xfId="47" applyFont="1" applyAlignment="1">
      <alignment vertical="center"/>
    </xf>
    <xf numFmtId="0" fontId="1" fillId="0" borderId="0" xfId="47" applyAlignment="1">
      <alignment horizontal="center" vertical="center"/>
    </xf>
    <xf numFmtId="0" fontId="2" fillId="0" borderId="0" xfId="0" applyFont="1"/>
    <xf numFmtId="0" fontId="37" fillId="0" borderId="0" xfId="0" applyFont="1" applyBorder="1"/>
    <xf numFmtId="0" fontId="66" fillId="0" borderId="0" xfId="0" applyFont="1"/>
    <xf numFmtId="0" fontId="67" fillId="0" borderId="0" xfId="0" applyFont="1"/>
    <xf numFmtId="0" fontId="68" fillId="0" borderId="0" xfId="0" applyFont="1"/>
    <xf numFmtId="0" fontId="69" fillId="0" borderId="0" xfId="0" applyFont="1"/>
    <xf numFmtId="0" fontId="4" fillId="37" borderId="29" xfId="0" applyFont="1" applyFill="1" applyBorder="1" applyAlignment="1">
      <alignment vertical="center"/>
    </xf>
    <xf numFmtId="0" fontId="37" fillId="37" borderId="49" xfId="0" applyFont="1" applyFill="1" applyBorder="1" applyAlignment="1">
      <alignment vertical="center"/>
    </xf>
    <xf numFmtId="0" fontId="37" fillId="37" borderId="50" xfId="0" applyFont="1" applyFill="1" applyBorder="1" applyAlignment="1">
      <alignment vertical="center"/>
    </xf>
    <xf numFmtId="0" fontId="70" fillId="37" borderId="50" xfId="0" applyFont="1" applyFill="1" applyBorder="1" applyAlignment="1">
      <alignment vertical="center"/>
    </xf>
    <xf numFmtId="0" fontId="37" fillId="37" borderId="51" xfId="0" applyFont="1" applyFill="1" applyBorder="1" applyAlignment="1">
      <alignment vertical="center"/>
    </xf>
    <xf numFmtId="0" fontId="37" fillId="0" borderId="0" xfId="0" applyFont="1" applyBorder="1" applyAlignment="1">
      <alignment horizontal="center" vertical="center"/>
    </xf>
    <xf numFmtId="0" fontId="2" fillId="0" borderId="0" xfId="0" applyFont="1" applyAlignment="1">
      <alignment horizontal="center" vertical="center"/>
    </xf>
    <xf numFmtId="0" fontId="37" fillId="0" borderId="0" xfId="0" applyFont="1" applyBorder="1" applyAlignment="1">
      <alignment horizontal="left"/>
    </xf>
    <xf numFmtId="0" fontId="2" fillId="0" borderId="0" xfId="0" applyFont="1" applyBorder="1" applyAlignment="1">
      <alignment horizontal="left" vertical="center"/>
    </xf>
    <xf numFmtId="0" fontId="2" fillId="0" borderId="0" xfId="0" applyFont="1" applyAlignment="1">
      <alignment horizontal="left" vertical="center"/>
    </xf>
    <xf numFmtId="0" fontId="2" fillId="0" borderId="0" xfId="0" applyFont="1" applyAlignment="1">
      <alignment horizontal="left"/>
    </xf>
    <xf numFmtId="0" fontId="37" fillId="37" borderId="52" xfId="0" applyFont="1" applyFill="1" applyBorder="1"/>
    <xf numFmtId="0" fontId="37" fillId="37" borderId="53" xfId="0" applyFont="1" applyFill="1" applyBorder="1"/>
    <xf numFmtId="0" fontId="71" fillId="0" borderId="0" xfId="0" applyFont="1" applyFill="1" applyBorder="1" applyAlignment="1">
      <alignment horizontal="center" vertical="center"/>
    </xf>
    <xf numFmtId="0" fontId="71" fillId="0" borderId="0" xfId="0" applyFont="1" applyBorder="1" applyAlignment="1">
      <alignment horizontal="left" vertical="center"/>
    </xf>
    <xf numFmtId="0" fontId="38" fillId="0" borderId="0" xfId="0" applyFont="1" applyAlignment="1">
      <alignment horizontal="center" vertical="center"/>
    </xf>
    <xf numFmtId="0" fontId="3" fillId="38" borderId="54" xfId="0" applyFont="1" applyFill="1" applyBorder="1" applyAlignment="1">
      <alignment horizontal="center" vertical="center"/>
    </xf>
    <xf numFmtId="0" fontId="3" fillId="38" borderId="12" xfId="0" applyFont="1" applyFill="1" applyBorder="1" applyAlignment="1">
      <alignment horizontal="center" vertical="center"/>
    </xf>
    <xf numFmtId="0" fontId="3" fillId="38" borderId="24" xfId="0" applyFont="1" applyFill="1" applyBorder="1" applyAlignment="1">
      <alignment horizontal="center" vertical="center"/>
    </xf>
    <xf numFmtId="0" fontId="3" fillId="38" borderId="55" xfId="0" applyFont="1" applyFill="1" applyBorder="1" applyAlignment="1">
      <alignment horizontal="center" vertical="center"/>
    </xf>
    <xf numFmtId="0" fontId="3" fillId="38" borderId="18" xfId="0" applyFont="1" applyFill="1" applyBorder="1" applyAlignment="1">
      <alignment horizontal="center" vertical="center"/>
    </xf>
    <xf numFmtId="0" fontId="3" fillId="38" borderId="25" xfId="0" applyFont="1" applyFill="1" applyBorder="1" applyAlignment="1">
      <alignment horizontal="center" vertical="center"/>
    </xf>
    <xf numFmtId="1" fontId="3" fillId="38" borderId="18" xfId="0" applyNumberFormat="1" applyFont="1" applyFill="1" applyBorder="1" applyAlignment="1">
      <alignment horizontal="center" vertical="center"/>
    </xf>
    <xf numFmtId="1" fontId="3" fillId="38" borderId="25" xfId="0" applyNumberFormat="1" applyFont="1" applyFill="1" applyBorder="1" applyAlignment="1">
      <alignment horizontal="center" vertical="center"/>
    </xf>
    <xf numFmtId="1" fontId="3" fillId="38" borderId="14" xfId="0" applyNumberFormat="1" applyFont="1" applyFill="1" applyBorder="1" applyAlignment="1">
      <alignment horizontal="center" vertical="center"/>
    </xf>
    <xf numFmtId="1" fontId="3" fillId="38" borderId="30" xfId="0" applyNumberFormat="1" applyFont="1" applyFill="1" applyBorder="1" applyAlignment="1">
      <alignment horizontal="center" vertical="center"/>
    </xf>
    <xf numFmtId="0" fontId="71" fillId="35" borderId="41" xfId="0" applyFont="1" applyFill="1" applyBorder="1" applyAlignment="1">
      <alignment horizontal="center" vertical="center"/>
    </xf>
    <xf numFmtId="0" fontId="71" fillId="35" borderId="56" xfId="0" applyFont="1" applyFill="1" applyBorder="1" applyAlignment="1">
      <alignment horizontal="center" vertical="center"/>
    </xf>
    <xf numFmtId="0" fontId="71" fillId="35" borderId="57" xfId="0" applyFont="1" applyFill="1" applyBorder="1" applyAlignment="1">
      <alignment horizontal="center" vertical="center"/>
    </xf>
    <xf numFmtId="0" fontId="32" fillId="37" borderId="58" xfId="0" applyFont="1" applyFill="1" applyBorder="1" applyAlignment="1">
      <alignment vertical="center"/>
    </xf>
    <xf numFmtId="0" fontId="5" fillId="37" borderId="52" xfId="0" applyFont="1" applyFill="1" applyBorder="1" applyAlignment="1">
      <alignment vertical="center"/>
    </xf>
    <xf numFmtId="0" fontId="5" fillId="37" borderId="53" xfId="0" applyFont="1" applyFill="1" applyBorder="1" applyAlignment="1">
      <alignment vertical="center"/>
    </xf>
    <xf numFmtId="1" fontId="13" fillId="23" borderId="48" xfId="47" applyNumberFormat="1" applyFont="1" applyFill="1" applyBorder="1" applyAlignment="1">
      <alignment vertical="center"/>
    </xf>
    <xf numFmtId="1" fontId="1" fillId="28" borderId="48" xfId="47" applyNumberFormat="1" applyFill="1" applyBorder="1" applyAlignment="1">
      <alignment vertical="center"/>
    </xf>
    <xf numFmtId="1" fontId="1" fillId="28" borderId="0" xfId="47" applyNumberFormat="1" applyFill="1" applyBorder="1" applyAlignment="1">
      <alignment vertical="center"/>
    </xf>
    <xf numFmtId="1" fontId="13" fillId="23" borderId="29" xfId="47" applyNumberFormat="1" applyFont="1" applyFill="1" applyBorder="1" applyAlignment="1">
      <alignment horizontal="center" vertical="center"/>
    </xf>
    <xf numFmtId="164" fontId="1" fillId="28" borderId="34" xfId="47" applyNumberFormat="1" applyFill="1" applyBorder="1" applyAlignment="1">
      <alignment vertical="center"/>
    </xf>
    <xf numFmtId="164" fontId="7" fillId="24" borderId="0" xfId="41" applyNumberFormat="1" applyFont="1" applyFill="1" applyBorder="1" applyAlignment="1">
      <alignment horizontal="center" vertical="center" wrapText="1"/>
    </xf>
    <xf numFmtId="0" fontId="1" fillId="28" borderId="13" xfId="47" applyFill="1" applyBorder="1" applyAlignment="1">
      <alignment vertical="center"/>
    </xf>
    <xf numFmtId="0" fontId="1" fillId="28" borderId="30" xfId="47" applyFill="1" applyBorder="1" applyAlignment="1">
      <alignment vertical="center"/>
    </xf>
    <xf numFmtId="0" fontId="34" fillId="24" borderId="0" xfId="47" applyFont="1" applyFill="1" applyBorder="1" applyAlignment="1">
      <alignment vertical="center"/>
    </xf>
    <xf numFmtId="0" fontId="1" fillId="24" borderId="59" xfId="47" applyFont="1" applyFill="1" applyBorder="1" applyAlignment="1">
      <alignment horizontal="center" vertical="center"/>
    </xf>
    <xf numFmtId="1" fontId="2" fillId="31" borderId="60" xfId="45" applyNumberFormat="1" applyFill="1" applyBorder="1" applyAlignment="1" applyProtection="1">
      <alignment vertical="center" wrapText="1"/>
      <protection locked="0"/>
    </xf>
    <xf numFmtId="0" fontId="1" fillId="28" borderId="59" xfId="47" applyFill="1" applyBorder="1" applyAlignment="1">
      <alignment vertical="center"/>
    </xf>
    <xf numFmtId="0" fontId="1" fillId="28" borderId="40" xfId="47" applyFill="1" applyBorder="1" applyAlignment="1">
      <alignment vertical="center"/>
    </xf>
    <xf numFmtId="0" fontId="13" fillId="23" borderId="47" xfId="47" applyFont="1" applyFill="1" applyBorder="1" applyAlignment="1">
      <alignment vertical="center"/>
    </xf>
    <xf numFmtId="0" fontId="13" fillId="28" borderId="0" xfId="47" applyFont="1" applyFill="1" applyBorder="1" applyAlignment="1">
      <alignment horizontal="right" vertical="center"/>
    </xf>
    <xf numFmtId="0" fontId="1" fillId="38" borderId="0" xfId="47" applyFill="1" applyBorder="1" applyAlignment="1">
      <alignment vertical="center"/>
    </xf>
    <xf numFmtId="0" fontId="1" fillId="35" borderId="0" xfId="47" applyFill="1" applyBorder="1" applyAlignment="1">
      <alignment vertical="center"/>
    </xf>
    <xf numFmtId="0" fontId="1" fillId="35" borderId="0" xfId="47" applyFont="1" applyFill="1" applyBorder="1" applyAlignment="1">
      <alignment horizontal="center" vertical="center"/>
    </xf>
    <xf numFmtId="0" fontId="1" fillId="35" borderId="0" xfId="47" applyFont="1" applyFill="1" applyBorder="1" applyAlignment="1">
      <alignment vertical="center"/>
    </xf>
    <xf numFmtId="1" fontId="13" fillId="35" borderId="0" xfId="47" applyNumberFormat="1" applyFont="1" applyFill="1" applyBorder="1" applyAlignment="1">
      <alignment horizontal="center" vertical="center"/>
    </xf>
    <xf numFmtId="0" fontId="13" fillId="35" borderId="0" xfId="47" applyFont="1" applyFill="1" applyBorder="1" applyAlignment="1">
      <alignment vertical="center"/>
    </xf>
    <xf numFmtId="0" fontId="13" fillId="23" borderId="31" xfId="47" applyFont="1" applyFill="1" applyBorder="1" applyAlignment="1">
      <alignment vertical="center"/>
    </xf>
    <xf numFmtId="0" fontId="1" fillId="24" borderId="44" xfId="47" applyFill="1" applyBorder="1" applyAlignment="1">
      <alignment vertical="center"/>
    </xf>
    <xf numFmtId="0" fontId="1" fillId="23" borderId="44" xfId="47" applyFill="1" applyBorder="1" applyAlignment="1">
      <alignment vertical="center"/>
    </xf>
    <xf numFmtId="1" fontId="1" fillId="0" borderId="0" xfId="48" applyNumberFormat="1" applyBorder="1" applyAlignment="1" applyProtection="1">
      <alignment horizontal="right" vertical="center"/>
      <protection locked="0"/>
    </xf>
    <xf numFmtId="0" fontId="33" fillId="37" borderId="29" xfId="47" applyFont="1" applyFill="1" applyBorder="1" applyAlignment="1">
      <alignment horizontal="center" vertical="center"/>
    </xf>
    <xf numFmtId="0" fontId="1" fillId="0" borderId="0" xfId="47" applyAlignment="1">
      <alignment horizontal="right" vertical="center"/>
    </xf>
    <xf numFmtId="0" fontId="41" fillId="37" borderId="29" xfId="47" applyFont="1" applyFill="1" applyBorder="1" applyAlignment="1">
      <alignment horizontal="center" vertical="center" wrapText="1"/>
    </xf>
    <xf numFmtId="0" fontId="13" fillId="35" borderId="0" xfId="47" applyFont="1" applyFill="1" applyBorder="1" applyAlignment="1">
      <alignment horizontal="center" vertical="center"/>
    </xf>
    <xf numFmtId="0" fontId="0" fillId="35" borderId="0" xfId="0" applyFill="1" applyBorder="1" applyAlignment="1">
      <alignment vertical="center"/>
    </xf>
    <xf numFmtId="0" fontId="2" fillId="34" borderId="45" xfId="0" applyFont="1" applyFill="1" applyBorder="1" applyAlignment="1">
      <alignment vertical="center"/>
    </xf>
    <xf numFmtId="0" fontId="2" fillId="39" borderId="41" xfId="0" applyFont="1" applyFill="1" applyBorder="1" applyAlignment="1">
      <alignment vertical="center"/>
    </xf>
    <xf numFmtId="0" fontId="1" fillId="40" borderId="0" xfId="47" applyFill="1" applyBorder="1" applyAlignment="1">
      <alignment vertical="center"/>
    </xf>
    <xf numFmtId="0" fontId="1" fillId="34" borderId="0" xfId="47" applyFill="1" applyBorder="1" applyAlignment="1">
      <alignment vertical="center"/>
    </xf>
    <xf numFmtId="0" fontId="1" fillId="39" borderId="0" xfId="47" applyFill="1" applyBorder="1" applyAlignment="1">
      <alignment vertical="center"/>
    </xf>
    <xf numFmtId="0" fontId="40" fillId="35" borderId="0" xfId="47" applyFont="1" applyFill="1" applyBorder="1" applyAlignment="1">
      <alignment vertical="center"/>
    </xf>
    <xf numFmtId="1" fontId="1" fillId="28" borderId="0" xfId="47" applyNumberFormat="1" applyFont="1" applyFill="1" applyBorder="1" applyAlignment="1">
      <alignment horizontal="center" vertical="center"/>
    </xf>
    <xf numFmtId="0" fontId="1" fillId="28" borderId="0" xfId="47" applyFill="1" applyBorder="1" applyAlignment="1">
      <alignment horizontal="center" vertical="center"/>
    </xf>
    <xf numFmtId="165" fontId="1" fillId="28" borderId="0" xfId="47" applyNumberFormat="1" applyFont="1" applyFill="1" applyBorder="1" applyAlignment="1">
      <alignment horizontal="center" vertical="center"/>
    </xf>
    <xf numFmtId="0" fontId="3" fillId="38" borderId="61" xfId="0" applyFont="1" applyFill="1" applyBorder="1" applyAlignment="1">
      <alignment horizontal="center" vertical="center"/>
    </xf>
    <xf numFmtId="0" fontId="3" fillId="38" borderId="14" xfId="0" applyFont="1" applyFill="1" applyBorder="1" applyAlignment="1">
      <alignment horizontal="center" vertical="center"/>
    </xf>
    <xf numFmtId="1" fontId="44" fillId="33" borderId="29" xfId="47" applyNumberFormat="1" applyFont="1" applyFill="1" applyBorder="1" applyAlignment="1">
      <alignment horizontal="center" vertical="center"/>
    </xf>
    <xf numFmtId="164" fontId="30" fillId="33" borderId="29" xfId="41" applyNumberFormat="1" applyFont="1" applyFill="1" applyBorder="1" applyAlignment="1">
      <alignment horizontal="center" vertical="center" wrapText="1"/>
    </xf>
    <xf numFmtId="0" fontId="38" fillId="0" borderId="53" xfId="40" applyFont="1" applyBorder="1" applyAlignment="1">
      <alignment horizontal="left" vertical="center"/>
    </xf>
    <xf numFmtId="0" fontId="2" fillId="0" borderId="0" xfId="40"/>
    <xf numFmtId="0" fontId="2" fillId="0" borderId="0" xfId="40" applyAlignment="1"/>
    <xf numFmtId="0" fontId="36" fillId="37" borderId="18" xfId="40" applyFont="1" applyFill="1" applyBorder="1" applyAlignment="1">
      <alignment horizontal="left" vertical="center"/>
    </xf>
    <xf numFmtId="0" fontId="2" fillId="0" borderId="0" xfId="40" applyBorder="1" applyAlignment="1">
      <alignment horizontal="left" vertical="top"/>
    </xf>
    <xf numFmtId="0" fontId="2" fillId="0" borderId="0" xfId="40" applyBorder="1"/>
    <xf numFmtId="0" fontId="30" fillId="41" borderId="58" xfId="40" applyFont="1" applyFill="1" applyBorder="1" applyAlignment="1">
      <alignment wrapText="1"/>
    </xf>
    <xf numFmtId="0" fontId="4" fillId="41" borderId="53" xfId="40" applyFont="1" applyFill="1" applyBorder="1"/>
    <xf numFmtId="0" fontId="2" fillId="31" borderId="29" xfId="40" applyFill="1" applyBorder="1"/>
    <xf numFmtId="0" fontId="39" fillId="0" borderId="0" xfId="40" applyFont="1" applyBorder="1" applyAlignment="1">
      <alignment horizontal="left" vertical="center" wrapText="1"/>
    </xf>
    <xf numFmtId="0" fontId="3" fillId="42" borderId="58" xfId="40" applyFont="1" applyFill="1" applyBorder="1"/>
    <xf numFmtId="0" fontId="2" fillId="42" borderId="53" xfId="40" applyFill="1" applyBorder="1"/>
    <xf numFmtId="0" fontId="3" fillId="42" borderId="53" xfId="40" applyFont="1" applyFill="1" applyBorder="1"/>
    <xf numFmtId="0" fontId="5" fillId="43" borderId="31" xfId="40" applyFont="1" applyFill="1" applyBorder="1" applyAlignment="1">
      <alignment horizontal="right"/>
    </xf>
    <xf numFmtId="0" fontId="5" fillId="43" borderId="33" xfId="40" applyFont="1" applyFill="1" applyBorder="1" applyAlignment="1">
      <alignment horizontal="right"/>
    </xf>
    <xf numFmtId="0" fontId="5" fillId="43" borderId="31" xfId="40" applyFont="1" applyFill="1" applyBorder="1" applyAlignment="1">
      <alignment horizontal="right" vertical="center" wrapText="1"/>
    </xf>
    <xf numFmtId="0" fontId="5" fillId="43" borderId="33" xfId="40" applyFont="1" applyFill="1" applyBorder="1" applyAlignment="1">
      <alignment horizontal="right" vertical="center" wrapText="1"/>
    </xf>
    <xf numFmtId="0" fontId="2" fillId="42" borderId="52" xfId="40" applyFill="1" applyBorder="1"/>
    <xf numFmtId="0" fontId="72" fillId="44" borderId="18" xfId="40" applyFont="1" applyFill="1" applyBorder="1" applyAlignment="1">
      <alignment horizontal="left" vertical="center"/>
    </xf>
    <xf numFmtId="0" fontId="72" fillId="45" borderId="18" xfId="40" applyFont="1" applyFill="1" applyBorder="1" applyAlignment="1">
      <alignment horizontal="left" vertical="center"/>
    </xf>
    <xf numFmtId="0" fontId="36" fillId="35" borderId="18" xfId="40" applyFont="1" applyFill="1" applyBorder="1" applyAlignment="1">
      <alignment horizontal="left" vertical="center"/>
    </xf>
    <xf numFmtId="0" fontId="2" fillId="0" borderId="0" xfId="40" applyBorder="1" applyAlignment="1">
      <alignment vertical="center"/>
    </xf>
    <xf numFmtId="0" fontId="2" fillId="0" borderId="0" xfId="40" applyAlignment="1">
      <alignment vertical="center"/>
    </xf>
    <xf numFmtId="0" fontId="37" fillId="38" borderId="0" xfId="40" applyFont="1" applyFill="1" applyBorder="1" applyAlignment="1">
      <alignment horizontal="left" vertical="center"/>
    </xf>
    <xf numFmtId="0" fontId="5" fillId="24" borderId="46" xfId="41" applyFont="1" applyFill="1" applyBorder="1" applyAlignment="1" applyProtection="1">
      <alignment vertical="center" wrapText="1"/>
    </xf>
    <xf numFmtId="0" fontId="37" fillId="0" borderId="0" xfId="0" applyFont="1" applyBorder="1" applyAlignment="1">
      <alignment horizontal="left" vertical="center"/>
    </xf>
    <xf numFmtId="0" fontId="73" fillId="0" borderId="0" xfId="40" applyFont="1" applyFill="1" applyAlignment="1">
      <alignment horizontal="center"/>
    </xf>
    <xf numFmtId="0" fontId="70" fillId="35" borderId="0" xfId="0" applyFont="1" applyFill="1" applyAlignment="1">
      <alignment horizontal="center" vertical="center"/>
    </xf>
    <xf numFmtId="0" fontId="74" fillId="35" borderId="0" xfId="0" applyFont="1" applyFill="1" applyAlignment="1">
      <alignment horizontal="left" vertical="center"/>
    </xf>
    <xf numFmtId="0" fontId="75" fillId="35" borderId="0" xfId="0" applyFont="1" applyFill="1" applyAlignment="1">
      <alignment horizontal="left" vertical="center" wrapText="1"/>
    </xf>
    <xf numFmtId="0" fontId="76" fillId="38" borderId="64" xfId="0" applyFont="1" applyFill="1" applyBorder="1" applyAlignment="1">
      <alignment horizontal="left" vertical="center"/>
    </xf>
    <xf numFmtId="0" fontId="0" fillId="35" borderId="0" xfId="0" applyFill="1"/>
    <xf numFmtId="0" fontId="76" fillId="47" borderId="65" xfId="0" applyFont="1" applyFill="1" applyBorder="1" applyAlignment="1">
      <alignment horizontal="right" vertical="center" wrapText="1"/>
    </xf>
    <xf numFmtId="0" fontId="7" fillId="39" borderId="66" xfId="40" applyFont="1" applyFill="1" applyBorder="1" applyAlignment="1">
      <alignment horizontal="left" vertical="center"/>
    </xf>
    <xf numFmtId="0" fontId="77" fillId="44" borderId="66" xfId="40" applyFont="1" applyFill="1" applyBorder="1" applyAlignment="1">
      <alignment horizontal="left" vertical="center"/>
    </xf>
    <xf numFmtId="0" fontId="77" fillId="45" borderId="66" xfId="40" applyFont="1" applyFill="1" applyBorder="1" applyAlignment="1">
      <alignment horizontal="left" vertical="center"/>
    </xf>
    <xf numFmtId="0" fontId="7" fillId="37" borderId="66" xfId="40" applyFont="1" applyFill="1" applyBorder="1" applyAlignment="1">
      <alignment horizontal="left" vertical="center"/>
    </xf>
    <xf numFmtId="0" fontId="7" fillId="35" borderId="66" xfId="40" applyFont="1" applyFill="1" applyBorder="1" applyAlignment="1">
      <alignment horizontal="left" vertical="center"/>
    </xf>
    <xf numFmtId="1" fontId="13" fillId="28" borderId="29" xfId="47" applyNumberFormat="1" applyFont="1" applyFill="1" applyBorder="1" applyAlignment="1">
      <alignment horizontal="center" vertical="center"/>
    </xf>
    <xf numFmtId="0" fontId="2" fillId="0" borderId="32" xfId="40" applyBorder="1" applyAlignment="1" applyProtection="1">
      <alignment horizontal="left"/>
      <protection locked="0"/>
    </xf>
    <xf numFmtId="14" fontId="2" fillId="0" borderId="32" xfId="40" applyNumberFormat="1" applyBorder="1" applyAlignment="1" applyProtection="1">
      <alignment horizontal="left"/>
      <protection locked="0"/>
    </xf>
    <xf numFmtId="14" fontId="2" fillId="0" borderId="35" xfId="40" applyNumberFormat="1" applyBorder="1" applyAlignment="1" applyProtection="1">
      <alignment horizontal="left"/>
      <protection locked="0"/>
    </xf>
    <xf numFmtId="0" fontId="2" fillId="0" borderId="0" xfId="40" applyBorder="1" applyProtection="1">
      <protection locked="0"/>
    </xf>
    <xf numFmtId="0" fontId="29" fillId="0" borderId="34" xfId="35" applyBorder="1" applyAlignment="1" applyProtection="1">
      <protection locked="0"/>
    </xf>
    <xf numFmtId="0" fontId="2" fillId="0" borderId="32" xfId="40" applyFill="1" applyBorder="1" applyProtection="1">
      <protection locked="0"/>
    </xf>
    <xf numFmtId="0" fontId="2" fillId="0" borderId="35" xfId="40" applyFill="1" applyBorder="1" applyProtection="1">
      <protection locked="0"/>
    </xf>
    <xf numFmtId="0" fontId="2" fillId="0" borderId="38" xfId="40" applyBorder="1" applyProtection="1">
      <protection locked="0"/>
    </xf>
    <xf numFmtId="0" fontId="2" fillId="0" borderId="41" xfId="40" applyBorder="1" applyProtection="1">
      <protection locked="0"/>
    </xf>
    <xf numFmtId="0" fontId="2" fillId="0" borderId="0" xfId="40" applyProtection="1">
      <protection locked="0"/>
    </xf>
    <xf numFmtId="0" fontId="2" fillId="0" borderId="0" xfId="40" applyFont="1" applyBorder="1" applyProtection="1">
      <protection locked="0"/>
    </xf>
    <xf numFmtId="0" fontId="2" fillId="0" borderId="45" xfId="40" applyBorder="1" applyProtection="1">
      <protection locked="0"/>
    </xf>
    <xf numFmtId="0" fontId="5" fillId="35" borderId="43" xfId="0" applyFont="1" applyFill="1" applyBorder="1" applyAlignment="1" applyProtection="1">
      <alignment horizontal="center" vertical="center" wrapText="1"/>
    </xf>
    <xf numFmtId="0" fontId="3" fillId="25" borderId="68" xfId="41" applyFont="1" applyFill="1" applyBorder="1" applyAlignment="1" applyProtection="1">
      <alignment horizontal="center" vertical="center" wrapText="1"/>
    </xf>
    <xf numFmtId="0" fontId="3" fillId="25" borderId="62" xfId="41" applyFont="1" applyFill="1" applyBorder="1" applyAlignment="1" applyProtection="1">
      <alignment horizontal="center" vertical="center" wrapText="1"/>
    </xf>
    <xf numFmtId="0" fontId="3" fillId="25" borderId="60" xfId="41" applyFont="1" applyFill="1" applyBorder="1" applyAlignment="1" applyProtection="1">
      <alignment horizontal="center" vertical="center" wrapText="1"/>
    </xf>
    <xf numFmtId="0" fontId="3" fillId="25" borderId="69" xfId="41" applyFont="1" applyFill="1" applyBorder="1" applyAlignment="1" applyProtection="1">
      <alignment horizontal="center" vertical="center" wrapText="1"/>
    </xf>
    <xf numFmtId="1" fontId="3" fillId="28" borderId="49" xfId="41" applyNumberFormat="1" applyFont="1" applyFill="1" applyBorder="1" applyAlignment="1" applyProtection="1">
      <alignment horizontal="center" vertical="center" wrapText="1"/>
    </xf>
    <xf numFmtId="1" fontId="3" fillId="28" borderId="50" xfId="41" applyNumberFormat="1" applyFont="1" applyFill="1" applyBorder="1" applyAlignment="1" applyProtection="1">
      <alignment horizontal="center" vertical="center" wrapText="1"/>
    </xf>
    <xf numFmtId="0" fontId="5" fillId="23" borderId="71" xfId="41" applyFont="1" applyFill="1" applyBorder="1" applyAlignment="1" applyProtection="1">
      <alignment horizontal="center" vertical="center" wrapText="1"/>
    </xf>
    <xf numFmtId="0" fontId="5" fillId="23" borderId="19" xfId="41" applyFont="1" applyFill="1" applyBorder="1" applyAlignment="1" applyProtection="1">
      <alignment horizontal="center" vertical="center" wrapText="1"/>
    </xf>
    <xf numFmtId="0" fontId="2" fillId="0" borderId="0" xfId="42" applyAlignment="1" applyProtection="1">
      <alignment vertical="center" wrapText="1"/>
    </xf>
    <xf numFmtId="0" fontId="2" fillId="0" borderId="0" xfId="41" applyAlignment="1" applyProtection="1">
      <alignment vertical="center" wrapText="1"/>
    </xf>
    <xf numFmtId="0" fontId="5" fillId="0" borderId="0" xfId="42" applyFont="1" applyAlignment="1" applyProtection="1">
      <alignment vertical="center" wrapText="1"/>
    </xf>
    <xf numFmtId="0" fontId="2" fillId="0" borderId="0" xfId="42" applyFont="1" applyAlignment="1" applyProtection="1">
      <alignment vertical="center" wrapText="1"/>
    </xf>
    <xf numFmtId="0" fontId="28" fillId="0" borderId="0" xfId="42" applyFont="1" applyAlignment="1" applyProtection="1">
      <alignment vertical="center" wrapText="1"/>
    </xf>
    <xf numFmtId="0" fontId="2" fillId="25" borderId="57" xfId="41" applyFill="1" applyBorder="1" applyAlignment="1" applyProtection="1">
      <alignment vertical="center" wrapText="1"/>
    </xf>
    <xf numFmtId="0" fontId="5" fillId="24" borderId="27" xfId="41" applyFont="1" applyFill="1" applyBorder="1" applyAlignment="1" applyProtection="1">
      <alignment horizontal="right" vertical="center" wrapText="1"/>
    </xf>
    <xf numFmtId="0" fontId="3" fillId="0" borderId="27" xfId="45" applyFont="1" applyFill="1" applyBorder="1" applyAlignment="1" applyProtection="1">
      <alignment horizontal="center" vertical="center" wrapText="1"/>
    </xf>
    <xf numFmtId="0" fontId="5" fillId="48" borderId="27" xfId="41" applyFont="1" applyFill="1" applyBorder="1" applyAlignment="1" applyProtection="1">
      <alignment horizontal="right" vertical="center" wrapText="1"/>
    </xf>
    <xf numFmtId="0" fontId="2" fillId="48" borderId="28" xfId="41" applyFill="1" applyBorder="1" applyAlignment="1" applyProtection="1">
      <alignment vertical="center" wrapText="1"/>
    </xf>
    <xf numFmtId="0" fontId="2" fillId="48" borderId="29" xfId="41" applyFill="1" applyBorder="1" applyAlignment="1" applyProtection="1">
      <alignment vertical="center" wrapText="1"/>
    </xf>
    <xf numFmtId="0" fontId="13" fillId="23" borderId="0" xfId="47" applyFont="1" applyFill="1" applyBorder="1" applyAlignment="1">
      <alignment vertical="center"/>
    </xf>
    <xf numFmtId="0" fontId="13" fillId="23" borderId="44" xfId="47" applyFont="1" applyFill="1" applyBorder="1" applyAlignment="1">
      <alignment vertical="center"/>
    </xf>
    <xf numFmtId="0" fontId="13" fillId="23" borderId="29" xfId="47" applyFont="1" applyFill="1" applyBorder="1" applyAlignment="1">
      <alignment vertical="center"/>
    </xf>
    <xf numFmtId="0" fontId="7" fillId="35" borderId="34" xfId="41" applyFont="1" applyFill="1" applyBorder="1" applyAlignment="1" applyProtection="1">
      <alignment horizontal="center" vertical="center"/>
    </xf>
    <xf numFmtId="0" fontId="24" fillId="35" borderId="52" xfId="41" applyFont="1" applyFill="1" applyBorder="1" applyAlignment="1">
      <alignment vertical="center" wrapText="1"/>
    </xf>
    <xf numFmtId="0" fontId="5" fillId="24" borderId="18" xfId="41" applyFont="1" applyFill="1" applyBorder="1" applyAlignment="1" applyProtection="1">
      <alignment vertical="center" wrapText="1"/>
    </xf>
    <xf numFmtId="0" fontId="5" fillId="24" borderId="14" xfId="41" applyFont="1" applyFill="1" applyBorder="1" applyAlignment="1" applyProtection="1">
      <alignment vertical="center" wrapText="1"/>
    </xf>
    <xf numFmtId="0" fontId="5" fillId="24" borderId="19" xfId="41" applyFont="1" applyFill="1" applyBorder="1" applyAlignment="1" applyProtection="1">
      <alignment vertical="center" wrapText="1"/>
    </xf>
    <xf numFmtId="1" fontId="25" fillId="25" borderId="11" xfId="41" applyNumberFormat="1" applyFont="1" applyFill="1" applyBorder="1" applyAlignment="1" applyProtection="1">
      <alignment horizontal="center" vertical="center" wrapText="1"/>
    </xf>
    <xf numFmtId="0" fontId="3" fillId="25" borderId="18" xfId="45" applyFont="1" applyFill="1" applyBorder="1" applyAlignment="1" applyProtection="1">
      <alignment horizontal="center" vertical="center" wrapText="1"/>
    </xf>
    <xf numFmtId="0" fontId="3" fillId="25" borderId="14" xfId="45" applyFont="1" applyFill="1" applyBorder="1" applyAlignment="1" applyProtection="1">
      <alignment horizontal="center" vertical="center" wrapText="1"/>
    </xf>
    <xf numFmtId="0" fontId="3" fillId="25" borderId="14" xfId="40" applyFont="1" applyFill="1" applyBorder="1" applyAlignment="1" applyProtection="1">
      <alignment horizontal="center" vertical="center" wrapText="1"/>
    </xf>
    <xf numFmtId="0" fontId="3" fillId="25" borderId="18" xfId="40" applyFont="1" applyFill="1" applyBorder="1" applyAlignment="1" applyProtection="1">
      <alignment horizontal="center" vertical="center" wrapText="1"/>
    </xf>
    <xf numFmtId="0" fontId="3" fillId="25" borderId="18" xfId="41" applyFont="1" applyFill="1" applyBorder="1" applyAlignment="1" applyProtection="1">
      <alignment horizontal="center" vertical="center" wrapText="1"/>
    </xf>
    <xf numFmtId="0" fontId="3" fillId="25" borderId="19" xfId="45" applyFont="1" applyFill="1" applyBorder="1" applyAlignment="1" applyProtection="1">
      <alignment horizontal="center" vertical="center" wrapText="1"/>
    </xf>
    <xf numFmtId="0" fontId="3" fillId="25" borderId="19" xfId="40" applyFont="1" applyFill="1" applyBorder="1" applyAlignment="1" applyProtection="1">
      <alignment horizontal="center" vertical="center" wrapText="1"/>
    </xf>
    <xf numFmtId="0" fontId="6" fillId="25" borderId="19" xfId="39" applyFill="1" applyBorder="1" applyAlignment="1" applyProtection="1">
      <alignment vertical="center" wrapText="1"/>
    </xf>
    <xf numFmtId="1" fontId="3" fillId="28" borderId="73" xfId="41" applyNumberFormat="1" applyFont="1" applyFill="1" applyBorder="1" applyAlignment="1" applyProtection="1">
      <alignment horizontal="center" vertical="center" wrapText="1"/>
    </xf>
    <xf numFmtId="0" fontId="3" fillId="25" borderId="12" xfId="40" applyFont="1" applyFill="1" applyBorder="1" applyAlignment="1" applyProtection="1">
      <alignment horizontal="center" vertical="center" wrapText="1"/>
    </xf>
    <xf numFmtId="1" fontId="3" fillId="28" borderId="24" xfId="41" applyNumberFormat="1" applyFont="1" applyFill="1" applyBorder="1" applyAlignment="1" applyProtection="1">
      <alignment horizontal="center" vertical="center" wrapText="1"/>
    </xf>
    <xf numFmtId="1" fontId="3" fillId="28" borderId="25" xfId="41" applyNumberFormat="1" applyFont="1" applyFill="1" applyBorder="1" applyAlignment="1" applyProtection="1">
      <alignment horizontal="center" vertical="center" wrapText="1"/>
    </xf>
    <xf numFmtId="0" fontId="3" fillId="25" borderId="14" xfId="41" applyFont="1" applyFill="1" applyBorder="1" applyAlignment="1" applyProtection="1">
      <alignment horizontal="center" vertical="center" wrapText="1"/>
    </xf>
    <xf numFmtId="1" fontId="3" fillId="28" borderId="30" xfId="41" applyNumberFormat="1" applyFont="1" applyFill="1" applyBorder="1" applyAlignment="1" applyProtection="1">
      <alignment horizontal="center" vertical="center" wrapText="1"/>
    </xf>
    <xf numFmtId="0" fontId="5" fillId="36" borderId="45" xfId="41" applyFont="1" applyFill="1" applyBorder="1" applyAlignment="1" applyProtection="1">
      <alignment horizontal="center" vertical="center" wrapText="1"/>
    </xf>
    <xf numFmtId="1" fontId="2" fillId="31" borderId="62" xfId="45" applyNumberFormat="1" applyFont="1" applyFill="1" applyBorder="1" applyAlignment="1" applyProtection="1">
      <alignment vertical="center" wrapText="1"/>
      <protection locked="0"/>
    </xf>
    <xf numFmtId="1" fontId="2" fillId="31" borderId="62" xfId="45" applyNumberFormat="1" applyFill="1" applyBorder="1" applyAlignment="1" applyProtection="1">
      <alignment vertical="center" wrapText="1"/>
      <protection locked="0"/>
    </xf>
    <xf numFmtId="1" fontId="2" fillId="0" borderId="62" xfId="45" applyNumberFormat="1" applyFill="1" applyBorder="1" applyAlignment="1" applyProtection="1">
      <alignment vertical="center" wrapText="1"/>
      <protection locked="0"/>
    </xf>
    <xf numFmtId="1" fontId="2" fillId="31" borderId="62" xfId="44" applyNumberFormat="1" applyFill="1" applyBorder="1" applyAlignment="1" applyProtection="1">
      <alignment vertical="center" wrapText="1"/>
      <protection locked="0"/>
    </xf>
    <xf numFmtId="0" fontId="36" fillId="39" borderId="18" xfId="40" applyFont="1" applyFill="1" applyBorder="1" applyAlignment="1">
      <alignment horizontal="left"/>
    </xf>
    <xf numFmtId="0" fontId="7" fillId="33" borderId="74" xfId="41" applyNumberFormat="1" applyFont="1" applyFill="1" applyBorder="1" applyAlignment="1">
      <alignment horizontal="center" vertical="center" wrapText="1"/>
    </xf>
    <xf numFmtId="0" fontId="1" fillId="24" borderId="66" xfId="47" applyFont="1" applyFill="1" applyBorder="1" applyAlignment="1">
      <alignment horizontal="center" vertical="center"/>
    </xf>
    <xf numFmtId="0" fontId="1" fillId="28" borderId="66" xfId="47" applyFill="1" applyBorder="1" applyAlignment="1">
      <alignment vertical="center"/>
    </xf>
    <xf numFmtId="0" fontId="1" fillId="28" borderId="25" xfId="47" applyFill="1" applyBorder="1" applyAlignment="1">
      <alignment vertical="center"/>
    </xf>
    <xf numFmtId="0" fontId="37" fillId="42" borderId="58" xfId="0" applyFont="1" applyFill="1" applyBorder="1" applyAlignment="1">
      <alignment horizontal="right" vertical="center" wrapText="1"/>
    </xf>
    <xf numFmtId="0" fontId="37" fillId="42" borderId="29" xfId="0" applyFont="1" applyFill="1" applyBorder="1" applyAlignment="1">
      <alignment horizontal="right" vertical="center" wrapText="1"/>
    </xf>
    <xf numFmtId="0" fontId="0" fillId="0" borderId="44" xfId="0" applyBorder="1" applyAlignment="1" applyProtection="1">
      <alignment horizontal="left"/>
      <protection locked="0"/>
    </xf>
    <xf numFmtId="0" fontId="2" fillId="36" borderId="37" xfId="41" applyFill="1" applyBorder="1" applyAlignment="1" applyProtection="1">
      <alignment horizontal="center" vertical="center" wrapText="1"/>
    </xf>
    <xf numFmtId="0" fontId="37" fillId="46" borderId="62" xfId="40" applyFont="1" applyFill="1" applyBorder="1" applyAlignment="1">
      <alignment horizontal="left" vertical="center"/>
    </xf>
    <xf numFmtId="0" fontId="2" fillId="46" borderId="63" xfId="40" applyFill="1" applyBorder="1" applyAlignment="1">
      <alignment vertical="center"/>
    </xf>
    <xf numFmtId="0" fontId="2" fillId="46" borderId="67" xfId="40" applyFill="1" applyBorder="1" applyAlignment="1">
      <alignment vertical="center"/>
    </xf>
    <xf numFmtId="0" fontId="40" fillId="38" borderId="0" xfId="47" applyFont="1" applyFill="1" applyBorder="1" applyAlignment="1">
      <alignment vertical="center"/>
    </xf>
    <xf numFmtId="0" fontId="0" fillId="38" borderId="0" xfId="0" applyFill="1" applyBorder="1" applyAlignment="1">
      <alignment vertical="center"/>
    </xf>
    <xf numFmtId="0" fontId="0" fillId="38" borderId="32" xfId="0" applyFill="1" applyBorder="1" applyAlignment="1">
      <alignment vertical="center"/>
    </xf>
    <xf numFmtId="0" fontId="37" fillId="38" borderId="34" xfId="40" applyFont="1" applyFill="1" applyBorder="1" applyAlignment="1">
      <alignment horizontal="left" vertical="center" wrapText="1"/>
    </xf>
    <xf numFmtId="0" fontId="37" fillId="0" borderId="34" xfId="40" applyFont="1" applyBorder="1" applyAlignment="1">
      <alignment horizontal="left" vertical="center" wrapText="1"/>
    </xf>
    <xf numFmtId="0" fontId="37" fillId="0" borderId="35" xfId="40" applyFont="1" applyBorder="1" applyAlignment="1">
      <alignment horizontal="left" vertical="center" wrapText="1"/>
    </xf>
    <xf numFmtId="0" fontId="37" fillId="38" borderId="0" xfId="40" applyFont="1" applyFill="1" applyBorder="1" applyAlignment="1">
      <alignment horizontal="left" vertical="center" wrapText="1"/>
    </xf>
    <xf numFmtId="0" fontId="0" fillId="0" borderId="0" xfId="0" applyBorder="1" applyAlignment="1">
      <alignment vertical="center" wrapText="1"/>
    </xf>
    <xf numFmtId="0" fontId="0" fillId="0" borderId="32" xfId="0" applyBorder="1" applyAlignment="1">
      <alignment vertical="center" wrapText="1"/>
    </xf>
    <xf numFmtId="0" fontId="40" fillId="38" borderId="0" xfId="47" applyFont="1" applyFill="1" applyBorder="1" applyAlignment="1">
      <alignment vertical="center"/>
    </xf>
    <xf numFmtId="0" fontId="0" fillId="38" borderId="0" xfId="0" applyFill="1" applyBorder="1" applyAlignment="1">
      <alignment vertical="center"/>
    </xf>
    <xf numFmtId="0" fontId="0" fillId="38" borderId="32" xfId="0" applyFill="1" applyBorder="1" applyAlignment="1">
      <alignment vertical="center"/>
    </xf>
    <xf numFmtId="0" fontId="37" fillId="38" borderId="0" xfId="40" applyFont="1" applyFill="1" applyBorder="1" applyAlignment="1">
      <alignment vertical="center" wrapText="1"/>
    </xf>
    <xf numFmtId="0" fontId="37" fillId="38" borderId="32" xfId="40" applyFont="1" applyFill="1" applyBorder="1" applyAlignment="1">
      <alignment vertical="center" wrapText="1"/>
    </xf>
    <xf numFmtId="0" fontId="37" fillId="49" borderId="62" xfId="40" applyFont="1" applyFill="1" applyBorder="1" applyAlignment="1">
      <alignment horizontal="left" vertical="center"/>
    </xf>
    <xf numFmtId="0" fontId="37" fillId="49" borderId="63" xfId="40" applyFont="1" applyFill="1" applyBorder="1" applyAlignment="1">
      <alignment vertical="center"/>
    </xf>
    <xf numFmtId="0" fontId="37" fillId="49" borderId="67" xfId="40" applyFont="1" applyFill="1" applyBorder="1" applyAlignment="1">
      <alignment vertical="center"/>
    </xf>
    <xf numFmtId="0" fontId="37" fillId="50" borderId="62" xfId="40" applyFont="1" applyFill="1" applyBorder="1" applyAlignment="1">
      <alignment horizontal="left" vertical="center"/>
    </xf>
    <xf numFmtId="0" fontId="37" fillId="50" borderId="63" xfId="40" applyFont="1" applyFill="1" applyBorder="1" applyAlignment="1">
      <alignment vertical="center"/>
    </xf>
    <xf numFmtId="0" fontId="37" fillId="50" borderId="67" xfId="40" applyFont="1" applyFill="1" applyBorder="1" applyAlignment="1">
      <alignment vertical="center"/>
    </xf>
    <xf numFmtId="0" fontId="37" fillId="46" borderId="62" xfId="40" applyFont="1" applyFill="1" applyBorder="1" applyAlignment="1">
      <alignment horizontal="left" vertical="center"/>
    </xf>
    <xf numFmtId="0" fontId="37" fillId="46" borderId="63" xfId="40" applyFont="1" applyFill="1" applyBorder="1" applyAlignment="1">
      <alignment vertical="center"/>
    </xf>
    <xf numFmtId="0" fontId="37" fillId="46" borderId="67" xfId="40" applyFont="1" applyFill="1" applyBorder="1" applyAlignment="1">
      <alignment vertical="center"/>
    </xf>
    <xf numFmtId="0" fontId="2" fillId="46" borderId="63" xfId="40" applyFill="1" applyBorder="1" applyAlignment="1">
      <alignment vertical="center"/>
    </xf>
    <xf numFmtId="0" fontId="2" fillId="46" borderId="67" xfId="40" applyFill="1" applyBorder="1" applyAlignment="1">
      <alignment vertical="center"/>
    </xf>
    <xf numFmtId="0" fontId="2" fillId="0" borderId="75" xfId="40" applyBorder="1" applyAlignment="1">
      <alignment horizontal="left" vertical="top"/>
    </xf>
    <xf numFmtId="0" fontId="2" fillId="0" borderId="74" xfId="40" applyBorder="1" applyAlignment="1">
      <alignment horizontal="left" vertical="top"/>
    </xf>
    <xf numFmtId="0" fontId="2" fillId="0" borderId="76" xfId="40" applyBorder="1" applyAlignment="1">
      <alignment horizontal="left" vertical="top"/>
    </xf>
    <xf numFmtId="0" fontId="7" fillId="35" borderId="58" xfId="40" applyFont="1" applyFill="1" applyBorder="1" applyAlignment="1">
      <alignment horizontal="left" vertical="center"/>
    </xf>
    <xf numFmtId="0" fontId="7" fillId="35" borderId="52" xfId="40" applyFont="1" applyFill="1" applyBorder="1" applyAlignment="1">
      <alignment vertical="center"/>
    </xf>
    <xf numFmtId="0" fontId="7" fillId="35" borderId="53" xfId="40" applyFont="1" applyFill="1" applyBorder="1" applyAlignment="1">
      <alignment vertical="center"/>
    </xf>
    <xf numFmtId="0" fontId="37" fillId="38" borderId="48" xfId="40" applyFont="1" applyFill="1" applyBorder="1" applyAlignment="1">
      <alignment horizontal="left" vertical="center" wrapText="1"/>
    </xf>
    <xf numFmtId="0" fontId="37" fillId="38" borderId="48" xfId="40" applyFont="1" applyFill="1" applyBorder="1" applyAlignment="1">
      <alignment vertical="center" wrapText="1"/>
    </xf>
    <xf numFmtId="0" fontId="37" fillId="38" borderId="44" xfId="40" applyFont="1" applyFill="1" applyBorder="1" applyAlignment="1">
      <alignment vertical="center" wrapText="1"/>
    </xf>
    <xf numFmtId="0" fontId="2" fillId="0" borderId="0" xfId="40" applyBorder="1" applyAlignment="1">
      <alignment vertical="center" wrapText="1"/>
    </xf>
    <xf numFmtId="0" fontId="2" fillId="0" borderId="32" xfId="40" applyBorder="1" applyAlignment="1">
      <alignment vertical="center" wrapText="1"/>
    </xf>
    <xf numFmtId="0" fontId="37" fillId="38" borderId="0" xfId="0" applyFont="1" applyFill="1" applyBorder="1" applyAlignment="1">
      <alignment horizontal="left" vertical="center" wrapText="1"/>
    </xf>
    <xf numFmtId="0" fontId="3" fillId="38" borderId="47" xfId="40" applyFont="1" applyFill="1" applyBorder="1" applyAlignment="1">
      <alignment horizontal="left" vertical="center" wrapText="1"/>
    </xf>
    <xf numFmtId="0" fontId="2" fillId="38" borderId="48" xfId="40" applyFont="1" applyFill="1" applyBorder="1" applyAlignment="1">
      <alignment horizontal="left" vertical="center" wrapText="1"/>
    </xf>
    <xf numFmtId="0" fontId="2" fillId="38" borderId="44" xfId="40" applyFont="1" applyFill="1" applyBorder="1" applyAlignment="1">
      <alignment horizontal="left" vertical="center" wrapText="1"/>
    </xf>
    <xf numFmtId="0" fontId="7" fillId="35" borderId="58" xfId="40" applyFont="1" applyFill="1" applyBorder="1" applyAlignment="1">
      <alignment horizontal="left" vertical="center" wrapText="1"/>
    </xf>
    <xf numFmtId="0" fontId="2" fillId="35" borderId="52" xfId="40" applyFill="1" applyBorder="1" applyAlignment="1">
      <alignment horizontal="left" vertical="center" wrapText="1"/>
    </xf>
    <xf numFmtId="0" fontId="2" fillId="35" borderId="53" xfId="40" applyFill="1" applyBorder="1" applyAlignment="1">
      <alignment horizontal="left" vertical="center" wrapText="1"/>
    </xf>
    <xf numFmtId="0" fontId="37" fillId="38" borderId="62" xfId="40" applyFont="1" applyFill="1" applyBorder="1" applyAlignment="1">
      <alignment horizontal="left" vertical="center"/>
    </xf>
    <xf numFmtId="0" fontId="2" fillId="0" borderId="63" xfId="40" applyBorder="1" applyAlignment="1">
      <alignment vertical="center"/>
    </xf>
    <xf numFmtId="0" fontId="2" fillId="0" borderId="67" xfId="40" applyBorder="1" applyAlignment="1">
      <alignment vertical="center"/>
    </xf>
    <xf numFmtId="0" fontId="53" fillId="47" borderId="58" xfId="40" applyFont="1" applyFill="1" applyBorder="1" applyAlignment="1">
      <alignment horizontal="left" vertical="center"/>
    </xf>
    <xf numFmtId="0" fontId="2" fillId="0" borderId="52" xfId="40" applyBorder="1" applyAlignment="1">
      <alignment horizontal="left" vertical="center"/>
    </xf>
    <xf numFmtId="0" fontId="4" fillId="47" borderId="52" xfId="40" applyFont="1" applyFill="1" applyBorder="1" applyAlignment="1">
      <alignment horizontal="left" vertical="center" wrapText="1"/>
    </xf>
    <xf numFmtId="0" fontId="24" fillId="0" borderId="52" xfId="40" applyFont="1" applyBorder="1" applyAlignment="1">
      <alignment wrapText="1"/>
    </xf>
    <xf numFmtId="0" fontId="24" fillId="0" borderId="53" xfId="40" applyFont="1" applyBorder="1" applyAlignment="1">
      <alignment wrapText="1"/>
    </xf>
    <xf numFmtId="0" fontId="7" fillId="47" borderId="47" xfId="40" applyFont="1" applyFill="1" applyBorder="1" applyAlignment="1">
      <alignment horizontal="left" wrapText="1"/>
    </xf>
    <xf numFmtId="0" fontId="2" fillId="47" borderId="48" xfId="40" applyFont="1" applyFill="1" applyBorder="1" applyAlignment="1">
      <alignment horizontal="left" wrapText="1"/>
    </xf>
    <xf numFmtId="0" fontId="2" fillId="47" borderId="44" xfId="40" applyFont="1" applyFill="1" applyBorder="1" applyAlignment="1">
      <alignment horizontal="left" wrapText="1"/>
    </xf>
    <xf numFmtId="0" fontId="3" fillId="38" borderId="58" xfId="40" applyFont="1" applyFill="1" applyBorder="1" applyAlignment="1">
      <alignment horizontal="left" vertical="center" wrapText="1"/>
    </xf>
    <xf numFmtId="0" fontId="2" fillId="38" borderId="52" xfId="40" applyFont="1" applyFill="1" applyBorder="1" applyAlignment="1">
      <alignment horizontal="left" vertical="center" wrapText="1"/>
    </xf>
    <xf numFmtId="0" fontId="2" fillId="38" borderId="53" xfId="40" applyFont="1" applyFill="1" applyBorder="1" applyAlignment="1">
      <alignment horizontal="left" vertical="center" wrapText="1"/>
    </xf>
    <xf numFmtId="0" fontId="55" fillId="43" borderId="58" xfId="40" applyFont="1" applyFill="1" applyBorder="1" applyAlignment="1">
      <alignment horizontal="left" vertical="center" wrapText="1"/>
    </xf>
    <xf numFmtId="0" fontId="2" fillId="43" borderId="52" xfId="40" applyFill="1" applyBorder="1" applyAlignment="1">
      <alignment horizontal="left" vertical="center" wrapText="1"/>
    </xf>
    <xf numFmtId="0" fontId="2" fillId="43" borderId="53" xfId="40" applyFill="1" applyBorder="1" applyAlignment="1">
      <alignment horizontal="left" vertical="center" wrapText="1"/>
    </xf>
    <xf numFmtId="0" fontId="7" fillId="35" borderId="49" xfId="0" applyFont="1" applyFill="1" applyBorder="1" applyAlignment="1" applyProtection="1">
      <alignment vertical="center" wrapText="1"/>
    </xf>
    <xf numFmtId="0" fontId="0" fillId="35" borderId="51" xfId="0" applyFill="1" applyBorder="1" applyAlignment="1" applyProtection="1">
      <alignment vertical="center" wrapText="1"/>
    </xf>
    <xf numFmtId="0" fontId="5" fillId="0" borderId="48" xfId="41" applyFont="1" applyFill="1" applyBorder="1" applyAlignment="1" applyProtection="1">
      <alignment horizontal="center" vertical="center" wrapText="1"/>
    </xf>
    <xf numFmtId="0" fontId="0" fillId="0" borderId="44" xfId="0" applyFill="1" applyBorder="1" applyAlignment="1" applyProtection="1">
      <alignment vertical="center" wrapText="1"/>
    </xf>
    <xf numFmtId="0" fontId="0" fillId="0" borderId="34" xfId="0" applyFill="1" applyBorder="1" applyAlignment="1" applyProtection="1">
      <alignment vertical="center" wrapText="1"/>
    </xf>
    <xf numFmtId="0" fontId="0" fillId="0" borderId="35" xfId="0" applyFill="1" applyBorder="1" applyAlignment="1" applyProtection="1">
      <alignment vertical="center" wrapText="1"/>
    </xf>
    <xf numFmtId="0" fontId="7" fillId="47" borderId="14" xfId="0" applyFont="1" applyFill="1" applyBorder="1" applyAlignment="1" applyProtection="1">
      <alignment horizontal="center" vertical="center" wrapText="1"/>
    </xf>
    <xf numFmtId="164" fontId="7" fillId="47" borderId="14" xfId="0" applyNumberFormat="1" applyFont="1" applyFill="1" applyBorder="1" applyAlignment="1" applyProtection="1">
      <alignment horizontal="center" vertical="center" wrapText="1"/>
    </xf>
    <xf numFmtId="0" fontId="0" fillId="47" borderId="30" xfId="0" applyFill="1" applyBorder="1" applyAlignment="1" applyProtection="1">
      <alignment vertical="center" wrapText="1"/>
    </xf>
    <xf numFmtId="0" fontId="2" fillId="0" borderId="44" xfId="41" applyFill="1" applyBorder="1" applyAlignment="1" applyProtection="1">
      <alignment vertical="center" wrapText="1"/>
    </xf>
    <xf numFmtId="0" fontId="2" fillId="0" borderId="0" xfId="41" applyFill="1" applyBorder="1" applyAlignment="1" applyProtection="1">
      <alignment vertical="center" wrapText="1"/>
    </xf>
    <xf numFmtId="0" fontId="2" fillId="0" borderId="32" xfId="41" applyFill="1" applyBorder="1" applyAlignment="1" applyProtection="1">
      <alignment vertical="center" wrapText="1"/>
    </xf>
    <xf numFmtId="0" fontId="7" fillId="28" borderId="19" xfId="41" applyFont="1" applyFill="1" applyBorder="1" applyAlignment="1" applyProtection="1">
      <alignment horizontal="center" vertical="center" wrapText="1"/>
    </xf>
    <xf numFmtId="164" fontId="7" fillId="28" borderId="19" xfId="41" applyNumberFormat="1" applyFont="1" applyFill="1" applyBorder="1" applyAlignment="1" applyProtection="1">
      <alignment horizontal="center" vertical="center" wrapText="1"/>
    </xf>
    <xf numFmtId="0" fontId="2" fillId="0" borderId="26" xfId="41" applyBorder="1" applyAlignment="1" applyProtection="1">
      <alignment vertical="center" wrapText="1"/>
    </xf>
    <xf numFmtId="0" fontId="7" fillId="33" borderId="49" xfId="41" applyFont="1" applyFill="1" applyBorder="1" applyAlignment="1" applyProtection="1">
      <alignment vertical="center" wrapText="1"/>
    </xf>
    <xf numFmtId="0" fontId="2" fillId="33" borderId="73" xfId="41" applyFill="1" applyBorder="1" applyAlignment="1" applyProtection="1">
      <alignment vertical="center" wrapText="1"/>
    </xf>
    <xf numFmtId="0" fontId="4" fillId="35" borderId="58" xfId="41" applyFont="1" applyFill="1" applyBorder="1" applyAlignment="1" applyProtection="1">
      <alignment vertical="center"/>
    </xf>
    <xf numFmtId="0" fontId="24" fillId="35" borderId="48" xfId="41" applyFont="1" applyFill="1" applyBorder="1" applyAlignment="1" applyProtection="1">
      <alignment vertical="center"/>
    </xf>
    <xf numFmtId="0" fontId="78" fillId="45" borderId="58" xfId="41" applyFont="1" applyFill="1" applyBorder="1" applyAlignment="1" applyProtection="1">
      <alignment vertical="center"/>
    </xf>
    <xf numFmtId="0" fontId="5" fillId="24" borderId="43" xfId="41" applyFont="1" applyFill="1" applyBorder="1" applyAlignment="1" applyProtection="1">
      <alignment vertical="center" wrapText="1"/>
    </xf>
    <xf numFmtId="0" fontId="5" fillId="24" borderId="66" xfId="41" applyFont="1" applyFill="1" applyBorder="1" applyAlignment="1" applyProtection="1">
      <alignment vertical="center" wrapText="1"/>
    </xf>
    <xf numFmtId="0" fontId="2" fillId="0" borderId="66" xfId="41" applyBorder="1" applyAlignment="1" applyProtection="1">
      <alignment vertical="center" wrapText="1"/>
    </xf>
    <xf numFmtId="0" fontId="2" fillId="0" borderId="71" xfId="41" applyBorder="1" applyAlignment="1" applyProtection="1">
      <alignment vertical="center" wrapText="1"/>
    </xf>
    <xf numFmtId="0" fontId="0" fillId="0" borderId="66" xfId="0" applyBorder="1" applyAlignment="1" applyProtection="1">
      <alignment vertical="center" wrapText="1"/>
    </xf>
    <xf numFmtId="0" fontId="0" fillId="0" borderId="13" xfId="0" applyBorder="1" applyAlignment="1" applyProtection="1">
      <alignment vertical="center" wrapText="1"/>
    </xf>
    <xf numFmtId="0" fontId="5" fillId="24" borderId="59" xfId="41" applyFont="1" applyFill="1" applyBorder="1" applyAlignment="1" applyProtection="1">
      <alignment vertical="center" wrapText="1"/>
    </xf>
    <xf numFmtId="0" fontId="5" fillId="24" borderId="71" xfId="41" applyFont="1" applyFill="1" applyBorder="1" applyAlignment="1" applyProtection="1">
      <alignment vertical="center" wrapText="1"/>
    </xf>
    <xf numFmtId="0" fontId="5" fillId="24" borderId="77" xfId="41" applyFont="1" applyFill="1" applyBorder="1" applyAlignment="1" applyProtection="1">
      <alignment vertical="center" wrapText="1"/>
    </xf>
    <xf numFmtId="0" fontId="2" fillId="0" borderId="57" xfId="41" applyBorder="1" applyAlignment="1" applyProtection="1">
      <alignment vertical="center" wrapText="1"/>
    </xf>
    <xf numFmtId="0" fontId="2" fillId="0" borderId="13" xfId="41" applyBorder="1" applyAlignment="1" applyProtection="1">
      <alignment vertical="center" wrapText="1"/>
    </xf>
    <xf numFmtId="0" fontId="7" fillId="33" borderId="49" xfId="0" applyFont="1" applyFill="1" applyBorder="1" applyAlignment="1" applyProtection="1">
      <alignment vertical="center" wrapText="1"/>
    </xf>
    <xf numFmtId="0" fontId="0" fillId="33" borderId="51" xfId="0" applyFill="1" applyBorder="1" applyAlignment="1" applyProtection="1">
      <alignment vertical="center" wrapText="1"/>
    </xf>
    <xf numFmtId="0" fontId="0" fillId="0" borderId="30" xfId="0" applyBorder="1" applyAlignment="1" applyProtection="1">
      <alignment vertical="center" wrapText="1"/>
    </xf>
    <xf numFmtId="0" fontId="5" fillId="23" borderId="13" xfId="41" applyFont="1" applyFill="1" applyBorder="1" applyAlignment="1" applyProtection="1">
      <alignment vertical="center" wrapText="1"/>
    </xf>
    <xf numFmtId="0" fontId="2" fillId="0" borderId="14" xfId="40" applyBorder="1" applyAlignment="1" applyProtection="1">
      <alignment vertical="center" wrapText="1"/>
    </xf>
    <xf numFmtId="0" fontId="5" fillId="23" borderId="43" xfId="41" applyFont="1" applyFill="1" applyBorder="1" applyAlignment="1" applyProtection="1">
      <alignment vertical="center" wrapText="1"/>
    </xf>
    <xf numFmtId="0" fontId="2" fillId="0" borderId="12" xfId="40" applyBorder="1" applyAlignment="1" applyProtection="1">
      <alignment vertical="center" wrapText="1"/>
    </xf>
    <xf numFmtId="0" fontId="5" fillId="23" borderId="66" xfId="41" applyFont="1" applyFill="1" applyBorder="1" applyAlignment="1" applyProtection="1">
      <alignment vertical="center" wrapText="1"/>
    </xf>
    <xf numFmtId="0" fontId="2" fillId="0" borderId="18" xfId="40" applyBorder="1" applyAlignment="1" applyProtection="1">
      <alignment vertical="center" wrapText="1"/>
    </xf>
    <xf numFmtId="0" fontId="5" fillId="29" borderId="58" xfId="41" applyFont="1" applyFill="1" applyBorder="1" applyAlignment="1" applyProtection="1">
      <alignment vertical="center" wrapText="1"/>
    </xf>
    <xf numFmtId="0" fontId="0" fillId="0" borderId="72" xfId="0" applyBorder="1" applyAlignment="1" applyProtection="1">
      <alignment vertical="center" wrapText="1"/>
    </xf>
    <xf numFmtId="0" fontId="5" fillId="23" borderId="20" xfId="41" applyFont="1" applyFill="1" applyBorder="1" applyAlignment="1" applyProtection="1">
      <alignment vertical="center" wrapText="1"/>
    </xf>
    <xf numFmtId="0" fontId="2" fillId="23" borderId="10" xfId="41" applyFill="1" applyBorder="1" applyAlignment="1" applyProtection="1">
      <alignment vertical="center" wrapText="1"/>
    </xf>
    <xf numFmtId="0" fontId="0" fillId="0" borderId="12" xfId="0" applyBorder="1" applyAlignment="1" applyProtection="1">
      <alignment vertical="center" wrapText="1"/>
    </xf>
    <xf numFmtId="0" fontId="0" fillId="0" borderId="14" xfId="0" applyBorder="1" applyAlignment="1" applyProtection="1">
      <alignment vertical="center" wrapText="1"/>
    </xf>
    <xf numFmtId="0" fontId="5" fillId="23" borderId="59" xfId="41" applyFont="1" applyFill="1" applyBorder="1" applyAlignment="1" applyProtection="1">
      <alignment vertical="center" wrapText="1"/>
    </xf>
    <xf numFmtId="0" fontId="2" fillId="0" borderId="11" xfId="40" applyBorder="1" applyAlignment="1" applyProtection="1">
      <alignment vertical="center" wrapText="1"/>
    </xf>
    <xf numFmtId="0" fontId="5" fillId="23" borderId="71" xfId="41" applyFont="1" applyFill="1" applyBorder="1" applyAlignment="1" applyProtection="1">
      <alignment vertical="center" wrapText="1"/>
    </xf>
    <xf numFmtId="0" fontId="2" fillId="0" borderId="19" xfId="40" applyBorder="1" applyAlignment="1" applyProtection="1">
      <alignment vertical="center" wrapText="1"/>
    </xf>
    <xf numFmtId="1" fontId="48" fillId="23" borderId="45" xfId="47" applyNumberFormat="1" applyFont="1" applyFill="1" applyBorder="1" applyAlignment="1">
      <alignment horizontal="center" vertical="center"/>
    </xf>
    <xf numFmtId="1" fontId="48" fillId="23" borderId="41" xfId="47" applyNumberFormat="1" applyFont="1" applyFill="1" applyBorder="1" applyAlignment="1">
      <alignment horizontal="center" vertical="center"/>
    </xf>
    <xf numFmtId="0" fontId="50" fillId="37" borderId="47" xfId="47" applyFont="1" applyFill="1" applyBorder="1" applyAlignment="1">
      <alignment vertical="center"/>
    </xf>
    <xf numFmtId="0" fontId="4" fillId="37" borderId="48" xfId="0" applyFont="1" applyFill="1" applyBorder="1" applyAlignment="1">
      <alignment vertical="center"/>
    </xf>
    <xf numFmtId="0" fontId="4" fillId="37" borderId="44" xfId="0" applyFont="1" applyFill="1" applyBorder="1" applyAlignment="1">
      <alignment vertical="center"/>
    </xf>
    <xf numFmtId="0" fontId="4" fillId="37" borderId="33" xfId="0" applyFont="1" applyFill="1" applyBorder="1" applyAlignment="1">
      <alignment vertical="center"/>
    </xf>
    <xf numFmtId="0" fontId="4" fillId="37" borderId="34" xfId="0" applyFont="1" applyFill="1" applyBorder="1" applyAlignment="1">
      <alignment vertical="center"/>
    </xf>
    <xf numFmtId="0" fontId="4" fillId="37" borderId="35" xfId="0" applyFont="1" applyFill="1" applyBorder="1" applyAlignment="1">
      <alignment vertical="center"/>
    </xf>
    <xf numFmtId="0" fontId="1" fillId="37" borderId="45" xfId="47" applyFill="1" applyBorder="1" applyAlignment="1">
      <alignment horizontal="center" vertical="center"/>
    </xf>
    <xf numFmtId="0" fontId="0" fillId="37" borderId="41" xfId="0" applyFill="1" applyBorder="1" applyAlignment="1">
      <alignment horizontal="center" vertical="center"/>
    </xf>
    <xf numFmtId="0" fontId="48" fillId="23" borderId="45" xfId="47" applyFont="1" applyFill="1" applyBorder="1" applyAlignment="1">
      <alignment horizontal="center" vertical="center"/>
    </xf>
    <xf numFmtId="0" fontId="31" fillId="0" borderId="41" xfId="0" applyFont="1" applyBorder="1" applyAlignment="1">
      <alignment horizontal="center" vertical="center"/>
    </xf>
    <xf numFmtId="1" fontId="48" fillId="28" borderId="45" xfId="47" applyNumberFormat="1" applyFont="1" applyFill="1" applyBorder="1" applyAlignment="1">
      <alignment horizontal="center" vertical="center"/>
    </xf>
    <xf numFmtId="0" fontId="30" fillId="0" borderId="41" xfId="0" applyFont="1" applyBorder="1" applyAlignment="1">
      <alignment horizontal="center" vertical="center"/>
    </xf>
    <xf numFmtId="0" fontId="43" fillId="37" borderId="24" xfId="47" applyFont="1" applyFill="1" applyBorder="1" applyAlignment="1">
      <alignment horizontal="center" textRotation="90" wrapText="1"/>
    </xf>
    <xf numFmtId="0" fontId="2" fillId="37" borderId="25" xfId="0" applyFont="1" applyFill="1" applyBorder="1" applyAlignment="1">
      <alignment horizontal="center" textRotation="90" wrapText="1"/>
    </xf>
    <xf numFmtId="0" fontId="2" fillId="37" borderId="30" xfId="0" applyFont="1" applyFill="1" applyBorder="1" applyAlignment="1">
      <alignment horizontal="center" textRotation="90" wrapText="1"/>
    </xf>
    <xf numFmtId="0" fontId="42" fillId="37" borderId="43" xfId="47" applyFont="1" applyFill="1" applyBorder="1" applyAlignment="1">
      <alignment textRotation="90" wrapText="1"/>
    </xf>
    <xf numFmtId="0" fontId="5" fillId="37" borderId="66" xfId="0" applyFont="1" applyFill="1" applyBorder="1" applyAlignment="1">
      <alignment textRotation="90" wrapText="1"/>
    </xf>
    <xf numFmtId="0" fontId="5" fillId="37" borderId="13" xfId="0" applyFont="1" applyFill="1" applyBorder="1" applyAlignment="1">
      <alignment textRotation="90" wrapText="1"/>
    </xf>
    <xf numFmtId="0" fontId="52" fillId="33" borderId="47" xfId="47" applyFont="1" applyFill="1" applyBorder="1" applyAlignment="1">
      <alignment horizontal="center" vertical="center"/>
    </xf>
    <xf numFmtId="0" fontId="32" fillId="33" borderId="48" xfId="0" applyFont="1" applyFill="1" applyBorder="1" applyAlignment="1">
      <alignment horizontal="center" vertical="center"/>
    </xf>
    <xf numFmtId="0" fontId="32" fillId="33" borderId="44" xfId="0" applyFont="1" applyFill="1" applyBorder="1" applyAlignment="1">
      <alignment horizontal="center" vertical="center"/>
    </xf>
    <xf numFmtId="0" fontId="32" fillId="33" borderId="33" xfId="0" applyFont="1" applyFill="1" applyBorder="1" applyAlignment="1">
      <alignment horizontal="center" vertical="center"/>
    </xf>
    <xf numFmtId="0" fontId="32" fillId="33" borderId="34" xfId="0" applyFont="1" applyFill="1" applyBorder="1" applyAlignment="1">
      <alignment horizontal="center" vertical="center"/>
    </xf>
    <xf numFmtId="0" fontId="32" fillId="33" borderId="35" xfId="0" applyFont="1" applyFill="1" applyBorder="1" applyAlignment="1">
      <alignment horizontal="center" vertical="center"/>
    </xf>
    <xf numFmtId="0" fontId="42" fillId="37" borderId="12" xfId="47" applyFont="1" applyFill="1" applyBorder="1" applyAlignment="1">
      <alignment horizontal="center" textRotation="90"/>
    </xf>
    <xf numFmtId="0" fontId="5" fillId="37" borderId="18" xfId="0" applyFont="1" applyFill="1" applyBorder="1" applyAlignment="1">
      <alignment textRotation="90"/>
    </xf>
    <xf numFmtId="0" fontId="5" fillId="37" borderId="14" xfId="0" applyFont="1" applyFill="1" applyBorder="1" applyAlignment="1">
      <alignment textRotation="90"/>
    </xf>
    <xf numFmtId="0" fontId="13" fillId="33" borderId="58" xfId="47" applyFont="1" applyFill="1" applyBorder="1" applyAlignment="1">
      <alignment vertical="center"/>
    </xf>
    <xf numFmtId="0" fontId="5" fillId="0" borderId="52" xfId="0" applyFont="1" applyBorder="1" applyAlignment="1">
      <alignment vertical="center"/>
    </xf>
    <xf numFmtId="0" fontId="5" fillId="0" borderId="53" xfId="0" applyFont="1" applyBorder="1" applyAlignment="1">
      <alignment vertical="center"/>
    </xf>
    <xf numFmtId="0" fontId="49" fillId="33" borderId="47" xfId="47" applyFont="1" applyFill="1" applyBorder="1" applyAlignment="1">
      <alignment horizontal="center" vertical="center"/>
    </xf>
    <xf numFmtId="0" fontId="7" fillId="33" borderId="48" xfId="0" applyFont="1" applyFill="1" applyBorder="1" applyAlignment="1">
      <alignment horizontal="center" vertical="center"/>
    </xf>
    <xf numFmtId="0" fontId="7" fillId="33" borderId="44" xfId="0" applyFont="1" applyFill="1" applyBorder="1" applyAlignment="1">
      <alignment horizontal="center" vertical="center"/>
    </xf>
    <xf numFmtId="0" fontId="7" fillId="33" borderId="33" xfId="0" applyFont="1" applyFill="1" applyBorder="1" applyAlignment="1">
      <alignment horizontal="center" vertical="center"/>
    </xf>
    <xf numFmtId="0" fontId="7" fillId="33" borderId="34" xfId="0" applyFont="1" applyFill="1" applyBorder="1" applyAlignment="1">
      <alignment horizontal="center" vertical="center"/>
    </xf>
    <xf numFmtId="0" fontId="7" fillId="33" borderId="35" xfId="0" applyFont="1" applyFill="1" applyBorder="1" applyAlignment="1">
      <alignment horizontal="center" vertical="center"/>
    </xf>
    <xf numFmtId="0" fontId="44" fillId="0" borderId="58" xfId="47" applyFont="1" applyFill="1" applyBorder="1" applyAlignment="1" applyProtection="1">
      <alignment horizontal="center" vertical="center"/>
      <protection locked="0"/>
    </xf>
    <xf numFmtId="0" fontId="32" fillId="0" borderId="53" xfId="42" applyFont="1" applyBorder="1" applyAlignment="1" applyProtection="1">
      <alignment horizontal="center" vertical="center"/>
      <protection locked="0"/>
    </xf>
    <xf numFmtId="0" fontId="38" fillId="0" borderId="53" xfId="41" applyFont="1" applyFill="1" applyBorder="1" applyAlignment="1" applyProtection="1">
      <alignment vertical="center"/>
      <protection locked="0"/>
    </xf>
    <xf numFmtId="0" fontId="45" fillId="23" borderId="58" xfId="47" applyFont="1" applyFill="1" applyBorder="1" applyAlignment="1">
      <alignment horizontal="center" vertical="center"/>
    </xf>
    <xf numFmtId="0" fontId="45" fillId="23" borderId="52" xfId="47" applyFont="1" applyFill="1" applyBorder="1" applyAlignment="1">
      <alignment horizontal="center" vertical="center"/>
    </xf>
    <xf numFmtId="0" fontId="45" fillId="23" borderId="53" xfId="47" applyFont="1" applyFill="1" applyBorder="1" applyAlignment="1">
      <alignment horizontal="center" vertical="center"/>
    </xf>
    <xf numFmtId="0" fontId="30" fillId="37" borderId="58" xfId="42" applyFont="1" applyFill="1" applyBorder="1" applyAlignment="1">
      <alignment horizontal="center" vertical="center" wrapText="1"/>
    </xf>
    <xf numFmtId="0" fontId="30" fillId="37" borderId="52" xfId="42" applyFont="1" applyFill="1" applyBorder="1" applyAlignment="1">
      <alignment horizontal="center" vertical="center"/>
    </xf>
    <xf numFmtId="0" fontId="31" fillId="37" borderId="53" xfId="41" applyFont="1" applyFill="1" applyBorder="1" applyAlignment="1">
      <alignment horizontal="center" vertical="center"/>
    </xf>
    <xf numFmtId="0" fontId="4" fillId="35" borderId="58" xfId="40" applyFont="1" applyFill="1" applyBorder="1" applyAlignment="1">
      <alignment horizontal="center" vertical="center" wrapText="1"/>
    </xf>
    <xf numFmtId="0" fontId="24" fillId="35" borderId="52" xfId="41" applyFont="1" applyFill="1" applyBorder="1" applyAlignment="1">
      <alignment vertical="center" wrapText="1"/>
    </xf>
    <xf numFmtId="0" fontId="32" fillId="0" borderId="58" xfId="42" applyFont="1" applyFill="1" applyBorder="1" applyAlignment="1" applyProtection="1">
      <alignment horizontal="center" vertical="center"/>
      <protection locked="0"/>
    </xf>
    <xf numFmtId="0" fontId="38" fillId="0" borderId="52" xfId="41" applyFont="1" applyFill="1" applyBorder="1" applyAlignment="1" applyProtection="1">
      <alignment vertical="center"/>
      <protection locked="0"/>
    </xf>
    <xf numFmtId="0" fontId="1" fillId="28" borderId="48" xfId="47" applyFill="1" applyBorder="1" applyAlignment="1">
      <alignment vertical="center"/>
    </xf>
    <xf numFmtId="0" fontId="0" fillId="0" borderId="48" xfId="0" applyBorder="1" applyAlignment="1">
      <alignment vertical="center"/>
    </xf>
    <xf numFmtId="0" fontId="5" fillId="33" borderId="52" xfId="0" applyFont="1" applyFill="1" applyBorder="1" applyAlignment="1">
      <alignment vertical="center"/>
    </xf>
    <xf numFmtId="0" fontId="5" fillId="33" borderId="53" xfId="0" applyFont="1" applyFill="1" applyBorder="1" applyAlignment="1">
      <alignment vertical="center"/>
    </xf>
    <xf numFmtId="0" fontId="4" fillId="35" borderId="47" xfId="40" applyFont="1" applyFill="1" applyBorder="1" applyAlignment="1">
      <alignment horizontal="center" vertical="center" wrapText="1"/>
    </xf>
    <xf numFmtId="0" fontId="4" fillId="35" borderId="48" xfId="40" applyFont="1" applyFill="1" applyBorder="1" applyAlignment="1">
      <alignment horizontal="center" vertical="center" wrapText="1"/>
    </xf>
    <xf numFmtId="0" fontId="4" fillId="35" borderId="44" xfId="40" applyFont="1" applyFill="1" applyBorder="1" applyAlignment="1">
      <alignment horizontal="center" vertical="center" wrapText="1"/>
    </xf>
    <xf numFmtId="0" fontId="4" fillId="35" borderId="33" xfId="40" applyFont="1" applyFill="1" applyBorder="1" applyAlignment="1">
      <alignment horizontal="center" vertical="center" wrapText="1"/>
    </xf>
    <xf numFmtId="0" fontId="4" fillId="35" borderId="34" xfId="40" applyFont="1" applyFill="1" applyBorder="1" applyAlignment="1">
      <alignment horizontal="center" vertical="center" wrapText="1"/>
    </xf>
    <xf numFmtId="0" fontId="4" fillId="35" borderId="35" xfId="40" applyFont="1" applyFill="1" applyBorder="1" applyAlignment="1">
      <alignment horizontal="center" vertical="center" wrapText="1"/>
    </xf>
    <xf numFmtId="0" fontId="36" fillId="35" borderId="58" xfId="42" applyFont="1" applyFill="1" applyBorder="1" applyAlignment="1" applyProtection="1">
      <alignment horizontal="center" vertical="center"/>
      <protection locked="0"/>
    </xf>
    <xf numFmtId="0" fontId="37" fillId="35" borderId="52" xfId="0" applyFont="1" applyFill="1" applyBorder="1" applyAlignment="1">
      <alignment vertical="center"/>
    </xf>
    <xf numFmtId="14" fontId="30" fillId="0" borderId="58" xfId="0" applyNumberFormat="1" applyFont="1" applyBorder="1" applyAlignment="1" applyProtection="1">
      <alignment horizontal="center" vertical="center"/>
      <protection locked="0"/>
    </xf>
    <xf numFmtId="0" fontId="30" fillId="0" borderId="53" xfId="0" applyFont="1" applyBorder="1" applyAlignment="1" applyProtection="1">
      <alignment horizontal="center" vertical="center"/>
      <protection locked="0"/>
    </xf>
    <xf numFmtId="14" fontId="30" fillId="0" borderId="58" xfId="41" applyNumberFormat="1" applyFont="1" applyFill="1" applyBorder="1" applyAlignment="1" applyProtection="1">
      <alignment horizontal="center" vertical="center"/>
      <protection locked="0"/>
    </xf>
    <xf numFmtId="0" fontId="30" fillId="0" borderId="52" xfId="0" applyFont="1" applyBorder="1" applyAlignment="1" applyProtection="1">
      <alignment horizontal="center" vertical="center"/>
      <protection locked="0"/>
    </xf>
    <xf numFmtId="14" fontId="7" fillId="33" borderId="58" xfId="41" applyNumberFormat="1" applyFont="1" applyFill="1" applyBorder="1" applyAlignment="1" applyProtection="1">
      <alignment horizontal="center" vertical="center" wrapText="1"/>
      <protection locked="0"/>
    </xf>
    <xf numFmtId="0" fontId="3" fillId="33" borderId="53" xfId="0" applyFont="1" applyFill="1" applyBorder="1" applyAlignment="1">
      <alignment horizontal="center" vertical="center" wrapText="1"/>
    </xf>
    <xf numFmtId="0" fontId="32" fillId="37" borderId="52" xfId="41" applyFont="1" applyFill="1" applyBorder="1" applyAlignment="1" applyProtection="1">
      <alignment horizontal="center" vertical="center" wrapText="1"/>
    </xf>
    <xf numFmtId="0" fontId="32" fillId="37" borderId="53" xfId="0" applyFont="1" applyFill="1" applyBorder="1" applyAlignment="1" applyProtection="1">
      <alignment horizontal="center" vertical="center" wrapText="1"/>
    </xf>
    <xf numFmtId="164" fontId="32" fillId="37" borderId="58" xfId="41" applyNumberFormat="1" applyFont="1" applyFill="1" applyBorder="1" applyAlignment="1">
      <alignment horizontal="center" vertical="center" wrapText="1"/>
    </xf>
    <xf numFmtId="164" fontId="38" fillId="37" borderId="52" xfId="0" applyNumberFormat="1" applyFont="1" applyFill="1" applyBorder="1" applyAlignment="1">
      <alignment horizontal="center" vertical="center"/>
    </xf>
    <xf numFmtId="164" fontId="38" fillId="37" borderId="53" xfId="0" applyNumberFormat="1" applyFont="1" applyFill="1" applyBorder="1" applyAlignment="1">
      <alignment horizontal="center" vertical="center"/>
    </xf>
    <xf numFmtId="0" fontId="38" fillId="0" borderId="48" xfId="41" applyFont="1" applyFill="1" applyBorder="1" applyAlignment="1" applyProtection="1">
      <alignment vertical="center"/>
      <protection locked="0"/>
    </xf>
    <xf numFmtId="0" fontId="0" fillId="0" borderId="44" xfId="0"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7" fillId="35" borderId="58" xfId="42" applyFont="1" applyFill="1" applyBorder="1" applyAlignment="1">
      <alignment horizontal="center" vertical="center"/>
    </xf>
    <xf numFmtId="0" fontId="7" fillId="35" borderId="52" xfId="42" applyFont="1" applyFill="1" applyBorder="1" applyAlignment="1">
      <alignment horizontal="center" vertical="center"/>
    </xf>
    <xf numFmtId="0" fontId="7" fillId="35" borderId="53" xfId="42" applyFont="1" applyFill="1" applyBorder="1" applyAlignment="1">
      <alignment horizontal="center" vertical="center"/>
    </xf>
    <xf numFmtId="0" fontId="66" fillId="28" borderId="58" xfId="47" applyFont="1" applyFill="1" applyBorder="1" applyAlignment="1">
      <alignment vertical="center" wrapText="1"/>
    </xf>
    <xf numFmtId="0" fontId="66" fillId="28" borderId="52" xfId="47" applyFont="1" applyFill="1" applyBorder="1" applyAlignment="1">
      <alignment vertical="center" wrapText="1"/>
    </xf>
    <xf numFmtId="0" fontId="66" fillId="28" borderId="53" xfId="47" applyFont="1" applyFill="1" applyBorder="1" applyAlignment="1">
      <alignment vertical="center" wrapText="1"/>
    </xf>
    <xf numFmtId="0" fontId="64" fillId="37" borderId="12" xfId="47" applyFont="1" applyFill="1" applyBorder="1" applyAlignment="1">
      <alignment horizontal="center" textRotation="90" wrapText="1"/>
    </xf>
    <xf numFmtId="0" fontId="2" fillId="37" borderId="18" xfId="0" applyFont="1" applyFill="1" applyBorder="1" applyAlignment="1">
      <alignment horizontal="center" textRotation="90" wrapText="1"/>
    </xf>
    <xf numFmtId="0" fontId="2" fillId="37" borderId="14" xfId="0" applyFont="1" applyFill="1" applyBorder="1" applyAlignment="1">
      <alignment horizontal="center" textRotation="90" wrapText="1"/>
    </xf>
    <xf numFmtId="0" fontId="44" fillId="39" borderId="47" xfId="47" applyFont="1" applyFill="1" applyBorder="1" applyAlignment="1">
      <alignment horizontal="right" vertical="center"/>
    </xf>
    <xf numFmtId="0" fontId="32" fillId="39" borderId="48" xfId="0" applyFont="1" applyFill="1" applyBorder="1" applyAlignment="1">
      <alignment horizontal="right" vertical="center"/>
    </xf>
    <xf numFmtId="0" fontId="32" fillId="39" borderId="44" xfId="0" applyFont="1" applyFill="1" applyBorder="1" applyAlignment="1">
      <alignment horizontal="right" vertical="center"/>
    </xf>
    <xf numFmtId="0" fontId="32" fillId="39" borderId="31" xfId="0" applyFont="1" applyFill="1" applyBorder="1" applyAlignment="1">
      <alignment horizontal="right" vertical="center"/>
    </xf>
    <xf numFmtId="0" fontId="32" fillId="39" borderId="0" xfId="0" applyFont="1" applyFill="1" applyBorder="1" applyAlignment="1">
      <alignment horizontal="right" vertical="center"/>
    </xf>
    <xf numFmtId="0" fontId="32" fillId="39" borderId="32" xfId="0" applyFont="1" applyFill="1" applyBorder="1" applyAlignment="1">
      <alignment horizontal="right" vertical="center"/>
    </xf>
    <xf numFmtId="0" fontId="32" fillId="39" borderId="33" xfId="0" applyFont="1" applyFill="1" applyBorder="1" applyAlignment="1">
      <alignment horizontal="right" vertical="center"/>
    </xf>
    <xf numFmtId="0" fontId="32" fillId="39" borderId="34" xfId="0" applyFont="1" applyFill="1" applyBorder="1" applyAlignment="1">
      <alignment horizontal="right" vertical="center"/>
    </xf>
    <xf numFmtId="0" fontId="32" fillId="39" borderId="35" xfId="0" applyFont="1" applyFill="1" applyBorder="1" applyAlignment="1">
      <alignment horizontal="right" vertical="center"/>
    </xf>
    <xf numFmtId="0" fontId="1" fillId="0" borderId="47" xfId="47" applyFill="1" applyBorder="1" applyAlignment="1" applyProtection="1">
      <alignment vertical="center" wrapText="1"/>
      <protection locked="0"/>
    </xf>
    <xf numFmtId="0" fontId="0" fillId="0" borderId="48"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0" fillId="0" borderId="31" xfId="0" applyFill="1" applyBorder="1" applyAlignment="1" applyProtection="1">
      <alignment vertical="center" wrapText="1"/>
      <protection locked="0"/>
    </xf>
    <xf numFmtId="0" fontId="0" fillId="0" borderId="0" xfId="0" applyFill="1" applyBorder="1" applyAlignment="1" applyProtection="1">
      <alignment vertical="center" wrapText="1"/>
      <protection locked="0"/>
    </xf>
    <xf numFmtId="0" fontId="0" fillId="0" borderId="32" xfId="0" applyFill="1" applyBorder="1" applyAlignment="1" applyProtection="1">
      <alignment vertical="center" wrapText="1"/>
      <protection locked="0"/>
    </xf>
    <xf numFmtId="0" fontId="0" fillId="0" borderId="33" xfId="0" applyFill="1" applyBorder="1" applyAlignment="1" applyProtection="1">
      <alignment vertical="center" wrapText="1"/>
      <protection locked="0"/>
    </xf>
    <xf numFmtId="0" fontId="0" fillId="0" borderId="34" xfId="0" applyFill="1" applyBorder="1" applyAlignment="1" applyProtection="1">
      <alignment vertical="center" wrapText="1"/>
      <protection locked="0"/>
    </xf>
    <xf numFmtId="0" fontId="0" fillId="0" borderId="35" xfId="0" applyFill="1" applyBorder="1" applyAlignment="1" applyProtection="1">
      <alignment vertical="center" wrapText="1"/>
      <protection locked="0"/>
    </xf>
    <xf numFmtId="0" fontId="63" fillId="37" borderId="47" xfId="47" applyFont="1" applyFill="1" applyBorder="1" applyAlignment="1">
      <alignment vertical="center"/>
    </xf>
    <xf numFmtId="0" fontId="24" fillId="37" borderId="48" xfId="0" applyFont="1" applyFill="1" applyBorder="1" applyAlignment="1">
      <alignment vertical="center"/>
    </xf>
    <xf numFmtId="0" fontId="24" fillId="37" borderId="44" xfId="0" applyFont="1" applyFill="1" applyBorder="1" applyAlignment="1">
      <alignment vertical="center"/>
    </xf>
    <xf numFmtId="0" fontId="24" fillId="37" borderId="33" xfId="0" applyFont="1" applyFill="1" applyBorder="1" applyAlignment="1">
      <alignment vertical="center"/>
    </xf>
    <xf numFmtId="0" fontId="24" fillId="37" borderId="34" xfId="0" applyFont="1" applyFill="1" applyBorder="1" applyAlignment="1">
      <alignment vertical="center"/>
    </xf>
    <xf numFmtId="0" fontId="24" fillId="37" borderId="35" xfId="0" applyFont="1" applyFill="1" applyBorder="1" applyAlignment="1">
      <alignment vertical="center"/>
    </xf>
    <xf numFmtId="0" fontId="79" fillId="35" borderId="0" xfId="0" applyFont="1" applyFill="1" applyAlignment="1">
      <alignment horizontal="left" vertical="center" wrapText="1"/>
    </xf>
    <xf numFmtId="0" fontId="80" fillId="33" borderId="78" xfId="0" applyFont="1" applyFill="1" applyBorder="1" applyAlignment="1">
      <alignment horizontal="center" vertical="center" wrapText="1"/>
    </xf>
    <xf numFmtId="0" fontId="80" fillId="33" borderId="79" xfId="0" applyFont="1" applyFill="1" applyBorder="1" applyAlignment="1">
      <alignment horizontal="center" vertical="center" wrapText="1"/>
    </xf>
    <xf numFmtId="0" fontId="7" fillId="38" borderId="47" xfId="40" applyFont="1" applyFill="1" applyBorder="1" applyAlignment="1">
      <alignment horizontal="center" vertical="center"/>
    </xf>
    <xf numFmtId="0" fontId="7" fillId="38" borderId="31" xfId="40" applyFont="1" applyFill="1" applyBorder="1" applyAlignment="1">
      <alignment horizontal="center" vertical="center"/>
    </xf>
    <xf numFmtId="0" fontId="7" fillId="38" borderId="31" xfId="0" applyFont="1" applyFill="1" applyBorder="1" applyAlignment="1">
      <alignment horizontal="center" vertical="center"/>
    </xf>
    <xf numFmtId="0" fontId="37" fillId="38" borderId="0" xfId="40" applyFont="1" applyFill="1" applyBorder="1" applyAlignment="1">
      <alignment vertical="center"/>
    </xf>
    <xf numFmtId="49" fontId="7" fillId="38" borderId="33" xfId="40" applyNumberFormat="1" applyFont="1" applyFill="1" applyBorder="1" applyAlignment="1">
      <alignment horizontal="center" vertical="center"/>
    </xf>
    <xf numFmtId="0" fontId="3" fillId="36" borderId="14" xfId="42" applyFont="1" applyFill="1" applyBorder="1" applyAlignment="1" applyProtection="1">
      <alignment horizontal="center" vertical="center" wrapText="1"/>
    </xf>
    <xf numFmtId="0" fontId="2" fillId="0" borderId="0" xfId="41" applyAlignment="1" applyProtection="1">
      <alignment horizontal="center" vertical="center" wrapText="1"/>
    </xf>
    <xf numFmtId="0" fontId="0" fillId="45" borderId="52" xfId="0" applyFill="1" applyBorder="1" applyAlignment="1" applyProtection="1"/>
    <xf numFmtId="0" fontId="0" fillId="45" borderId="53" xfId="0" applyFill="1" applyBorder="1" applyAlignment="1" applyProtection="1"/>
    <xf numFmtId="0" fontId="4" fillId="52" borderId="58" xfId="45" applyFont="1" applyFill="1" applyBorder="1" applyAlignment="1" applyProtection="1">
      <alignment horizontal="left" vertical="center" wrapText="1"/>
    </xf>
    <xf numFmtId="0" fontId="24" fillId="52" borderId="52" xfId="0" applyFont="1" applyFill="1" applyBorder="1" applyAlignment="1" applyProtection="1">
      <alignment horizontal="left" vertical="center" wrapText="1"/>
    </xf>
    <xf numFmtId="0" fontId="0" fillId="52" borderId="53" xfId="0" applyFill="1" applyBorder="1" applyAlignment="1" applyProtection="1">
      <alignment vertical="center" wrapText="1"/>
    </xf>
    <xf numFmtId="14" fontId="7" fillId="0" borderId="12" xfId="0" applyNumberFormat="1" applyFont="1" applyFill="1" applyBorder="1" applyAlignment="1" applyProtection="1">
      <alignment horizontal="center" vertical="center" wrapText="1"/>
    </xf>
    <xf numFmtId="0" fontId="0" fillId="0" borderId="24" xfId="0" applyBorder="1" applyAlignment="1" applyProtection="1">
      <alignment vertical="center" wrapText="1"/>
    </xf>
    <xf numFmtId="1" fontId="3" fillId="32" borderId="12" xfId="41" applyNumberFormat="1" applyFont="1" applyFill="1" applyBorder="1" applyAlignment="1" applyProtection="1">
      <alignment horizontal="center" vertical="center" wrapText="1"/>
    </xf>
    <xf numFmtId="0" fontId="3" fillId="0" borderId="18" xfId="45" applyFont="1" applyFill="1" applyBorder="1" applyAlignment="1" applyProtection="1">
      <alignment horizontal="center" vertical="center" wrapText="1"/>
    </xf>
    <xf numFmtId="1" fontId="3" fillId="0" borderId="18" xfId="40" applyNumberFormat="1" applyFont="1" applyFill="1" applyBorder="1" applyAlignment="1" applyProtection="1">
      <alignment horizontal="center" vertical="center" wrapText="1"/>
    </xf>
    <xf numFmtId="0" fontId="3" fillId="0" borderId="14" xfId="45" applyFont="1" applyFill="1" applyBorder="1" applyAlignment="1" applyProtection="1">
      <alignment horizontal="center" vertical="center" wrapText="1"/>
    </xf>
    <xf numFmtId="1" fontId="3" fillId="0" borderId="14" xfId="40" applyNumberFormat="1" applyFont="1" applyFill="1" applyBorder="1" applyAlignment="1" applyProtection="1">
      <alignment horizontal="center" vertical="center" wrapText="1"/>
    </xf>
    <xf numFmtId="1" fontId="3" fillId="0" borderId="18" xfId="41" applyNumberFormat="1" applyFont="1" applyFill="1" applyBorder="1" applyAlignment="1" applyProtection="1">
      <alignment horizontal="center" vertical="center" wrapText="1"/>
    </xf>
    <xf numFmtId="0" fontId="3" fillId="0" borderId="19" xfId="45" applyFont="1" applyFill="1" applyBorder="1" applyAlignment="1" applyProtection="1">
      <alignment horizontal="center" vertical="center" wrapText="1"/>
    </xf>
    <xf numFmtId="1" fontId="3" fillId="0" borderId="19" xfId="40" applyNumberFormat="1" applyFont="1" applyFill="1" applyBorder="1" applyAlignment="1" applyProtection="1">
      <alignment horizontal="center" vertical="center" wrapText="1"/>
    </xf>
    <xf numFmtId="0" fontId="3" fillId="0" borderId="10" xfId="45" applyFont="1" applyFill="1" applyBorder="1" applyAlignment="1" applyProtection="1">
      <alignment horizontal="center" vertical="center" wrapText="1"/>
    </xf>
    <xf numFmtId="1" fontId="3" fillId="0" borderId="12" xfId="40" applyNumberFormat="1" applyFont="1" applyFill="1" applyBorder="1" applyAlignment="1" applyProtection="1">
      <alignment horizontal="center" vertical="center" wrapText="1"/>
    </xf>
    <xf numFmtId="0" fontId="3" fillId="0" borderId="12" xfId="45" applyFont="1" applyFill="1" applyBorder="1" applyAlignment="1" applyProtection="1">
      <alignment horizontal="center" vertical="center" wrapText="1"/>
    </xf>
    <xf numFmtId="1" fontId="3" fillId="0" borderId="14" xfId="39" applyNumberFormat="1" applyFont="1" applyFill="1" applyBorder="1" applyAlignment="1" applyProtection="1">
      <alignment horizontal="center" vertical="center" wrapText="1"/>
    </xf>
    <xf numFmtId="0" fontId="3" fillId="0" borderId="11" xfId="45" applyFont="1" applyFill="1" applyBorder="1" applyAlignment="1" applyProtection="1">
      <alignment horizontal="center" vertical="center" wrapText="1"/>
    </xf>
    <xf numFmtId="1" fontId="3" fillId="0" borderId="11" xfId="40" applyNumberFormat="1" applyFont="1" applyFill="1" applyBorder="1" applyAlignment="1" applyProtection="1">
      <alignment horizontal="center" vertical="center" wrapText="1"/>
    </xf>
    <xf numFmtId="1" fontId="3" fillId="0" borderId="36" xfId="40" applyNumberFormat="1" applyFont="1" applyFill="1" applyBorder="1" applyAlignment="1" applyProtection="1">
      <alignment horizontal="center" vertical="center" wrapText="1"/>
    </xf>
    <xf numFmtId="0" fontId="5" fillId="0" borderId="27" xfId="41" applyFont="1" applyFill="1" applyBorder="1" applyAlignment="1" applyProtection="1">
      <alignment horizontal="center" vertical="center" wrapText="1"/>
    </xf>
    <xf numFmtId="0" fontId="5" fillId="0" borderId="27" xfId="41" applyFont="1" applyFill="1" applyBorder="1" applyAlignment="1" applyProtection="1">
      <alignment vertical="center" wrapText="1"/>
    </xf>
    <xf numFmtId="0" fontId="5" fillId="48" borderId="27" xfId="41" applyFont="1" applyFill="1" applyBorder="1" applyAlignment="1" applyProtection="1">
      <alignment vertical="center" wrapText="1"/>
    </xf>
    <xf numFmtId="0" fontId="3" fillId="0" borderId="36" xfId="45" applyFont="1" applyFill="1" applyBorder="1" applyAlignment="1" applyProtection="1">
      <alignment horizontal="center" vertical="center" wrapText="1"/>
    </xf>
    <xf numFmtId="1" fontId="3" fillId="0" borderId="57" xfId="40" applyNumberFormat="1" applyFont="1" applyFill="1" applyBorder="1" applyAlignment="1" applyProtection="1">
      <alignment horizontal="center" vertical="center" wrapText="1"/>
    </xf>
    <xf numFmtId="0" fontId="4" fillId="39" borderId="29" xfId="42" applyFont="1" applyFill="1" applyBorder="1" applyAlignment="1" applyProtection="1">
      <alignment horizontal="right" vertical="center" wrapText="1"/>
    </xf>
    <xf numFmtId="0" fontId="5" fillId="0" borderId="58" xfId="42" applyFont="1" applyFill="1" applyBorder="1" applyAlignment="1" applyProtection="1">
      <alignment vertical="center" wrapText="1"/>
    </xf>
    <xf numFmtId="0" fontId="0" fillId="0" borderId="52" xfId="0" applyFill="1" applyBorder="1" applyAlignment="1" applyProtection="1">
      <alignment vertical="center" wrapText="1"/>
    </xf>
    <xf numFmtId="0" fontId="0" fillId="0" borderId="53" xfId="0" applyFill="1" applyBorder="1" applyAlignment="1" applyProtection="1">
      <alignment vertical="center" wrapText="1"/>
    </xf>
    <xf numFmtId="0" fontId="4" fillId="37" borderId="58" xfId="45" applyFont="1" applyFill="1" applyBorder="1" applyAlignment="1" applyProtection="1">
      <alignment horizontal="left" vertical="center" wrapText="1"/>
    </xf>
    <xf numFmtId="0" fontId="4" fillId="37" borderId="52" xfId="45" applyFont="1" applyFill="1" applyBorder="1" applyAlignment="1" applyProtection="1">
      <alignment horizontal="left" vertical="center" wrapText="1"/>
    </xf>
    <xf numFmtId="0" fontId="0" fillId="0" borderId="53" xfId="0" applyBorder="1" applyAlignment="1" applyProtection="1">
      <alignment vertical="center" wrapText="1"/>
    </xf>
    <xf numFmtId="14" fontId="7" fillId="37" borderId="12" xfId="0" applyNumberFormat="1" applyFont="1" applyFill="1" applyBorder="1" applyAlignment="1" applyProtection="1">
      <alignment horizontal="center" vertical="center" wrapText="1"/>
    </xf>
    <xf numFmtId="0" fontId="0" fillId="37" borderId="24" xfId="0" applyFill="1" applyBorder="1" applyAlignment="1" applyProtection="1">
      <alignment vertical="center" wrapText="1"/>
    </xf>
    <xf numFmtId="0" fontId="5" fillId="0" borderId="0" xfId="41" applyFont="1" applyAlignment="1" applyProtection="1">
      <alignment vertical="center" wrapText="1"/>
    </xf>
    <xf numFmtId="0" fontId="78" fillId="51" borderId="33" xfId="42" applyFont="1" applyFill="1" applyBorder="1" applyAlignment="1" applyProtection="1">
      <alignment vertical="center"/>
    </xf>
    <xf numFmtId="0" fontId="73" fillId="51" borderId="34" xfId="0" applyFont="1" applyFill="1" applyBorder="1" applyAlignment="1" applyProtection="1"/>
    <xf numFmtId="0" fontId="73" fillId="51" borderId="35" xfId="0" applyFont="1" applyFill="1" applyBorder="1" applyAlignment="1" applyProtection="1"/>
    <xf numFmtId="0" fontId="7" fillId="24" borderId="20" xfId="42" applyFont="1" applyFill="1" applyBorder="1" applyAlignment="1" applyProtection="1">
      <alignment horizontal="center" vertical="center" wrapText="1"/>
    </xf>
    <xf numFmtId="0" fontId="5" fillId="24" borderId="16" xfId="42" applyFont="1" applyFill="1" applyBorder="1" applyAlignment="1" applyProtection="1">
      <alignment horizontal="right" vertical="center" wrapText="1"/>
    </xf>
    <xf numFmtId="0" fontId="5" fillId="24" borderId="17" xfId="42" applyFont="1" applyFill="1" applyBorder="1" applyAlignment="1" applyProtection="1">
      <alignment horizontal="right" vertical="center" wrapText="1"/>
    </xf>
    <xf numFmtId="0" fontId="5" fillId="24" borderId="36" xfId="42" applyFont="1" applyFill="1" applyBorder="1" applyAlignment="1" applyProtection="1">
      <alignment horizontal="center" vertical="center" wrapText="1"/>
    </xf>
    <xf numFmtId="0" fontId="5" fillId="25" borderId="36" xfId="42" applyFont="1" applyFill="1" applyBorder="1" applyAlignment="1" applyProtection="1">
      <alignment horizontal="center" vertical="center" wrapText="1"/>
    </xf>
    <xf numFmtId="0" fontId="2" fillId="25" borderId="23" xfId="42" applyFill="1" applyBorder="1" applyAlignment="1" applyProtection="1">
      <alignment vertical="center" wrapText="1"/>
    </xf>
    <xf numFmtId="0" fontId="5" fillId="23" borderId="45" xfId="42" applyFont="1" applyFill="1" applyBorder="1" applyAlignment="1" applyProtection="1">
      <alignment horizontal="center" vertical="center" wrapText="1"/>
    </xf>
    <xf numFmtId="0" fontId="5" fillId="24" borderId="43" xfId="42" applyFont="1" applyFill="1" applyBorder="1" applyAlignment="1" applyProtection="1">
      <alignment vertical="center" wrapText="1"/>
    </xf>
    <xf numFmtId="0" fontId="5" fillId="32" borderId="12" xfId="42" applyFont="1" applyFill="1" applyBorder="1" applyAlignment="1" applyProtection="1">
      <alignment vertical="center" wrapText="1"/>
    </xf>
    <xf numFmtId="0" fontId="2" fillId="25" borderId="12" xfId="42" applyFill="1" applyBorder="1" applyAlignment="1" applyProtection="1">
      <alignment vertical="center" wrapText="1"/>
    </xf>
    <xf numFmtId="0" fontId="3" fillId="32" borderId="12" xfId="42" applyFont="1" applyFill="1" applyBorder="1" applyAlignment="1" applyProtection="1">
      <alignment horizontal="center" vertical="center" wrapText="1"/>
    </xf>
    <xf numFmtId="0" fontId="3" fillId="25" borderId="12" xfId="42" applyFont="1" applyFill="1" applyBorder="1" applyAlignment="1" applyProtection="1">
      <alignment horizontal="center" vertical="center" wrapText="1"/>
    </xf>
    <xf numFmtId="0" fontId="3" fillId="25" borderId="68" xfId="42" applyFont="1" applyFill="1" applyBorder="1" applyAlignment="1" applyProtection="1">
      <alignment horizontal="center" vertical="center" wrapText="1"/>
    </xf>
    <xf numFmtId="0" fontId="3" fillId="28" borderId="49" xfId="42" applyFont="1" applyFill="1" applyBorder="1" applyAlignment="1" applyProtection="1">
      <alignment horizontal="center" vertical="center" wrapText="1"/>
    </xf>
    <xf numFmtId="0" fontId="5" fillId="24" borderId="66" xfId="42" applyFont="1" applyFill="1" applyBorder="1" applyAlignment="1" applyProtection="1">
      <alignment vertical="center" wrapText="1"/>
    </xf>
    <xf numFmtId="0" fontId="5" fillId="24" borderId="18" xfId="42" applyFont="1" applyFill="1" applyBorder="1" applyAlignment="1" applyProtection="1">
      <alignment vertical="center" wrapText="1"/>
    </xf>
    <xf numFmtId="0" fontId="2" fillId="25" borderId="18" xfId="42" applyFill="1" applyBorder="1" applyAlignment="1" applyProtection="1">
      <alignment vertical="center" wrapText="1"/>
    </xf>
    <xf numFmtId="0" fontId="3" fillId="0" borderId="18" xfId="43" applyFont="1" applyFill="1" applyBorder="1" applyAlignment="1" applyProtection="1">
      <alignment horizontal="center" vertical="center" wrapText="1"/>
    </xf>
    <xf numFmtId="0" fontId="3" fillId="25" borderId="18" xfId="43" applyFont="1" applyFill="1" applyBorder="1" applyAlignment="1" applyProtection="1">
      <alignment horizontal="center" vertical="center" wrapText="1"/>
    </xf>
    <xf numFmtId="0" fontId="3" fillId="0" borderId="18" xfId="42" applyFont="1" applyFill="1" applyBorder="1" applyAlignment="1" applyProtection="1">
      <alignment horizontal="center" vertical="center" wrapText="1"/>
    </xf>
    <xf numFmtId="0" fontId="3" fillId="25" borderId="62" xfId="42" applyFont="1" applyFill="1" applyBorder="1" applyAlignment="1" applyProtection="1">
      <alignment horizontal="center" vertical="center" wrapText="1"/>
    </xf>
    <xf numFmtId="0" fontId="3" fillId="28" borderId="50" xfId="42" applyFont="1" applyFill="1" applyBorder="1" applyAlignment="1" applyProtection="1">
      <alignment horizontal="center" vertical="center" wrapText="1"/>
    </xf>
    <xf numFmtId="0" fontId="2" fillId="0" borderId="66" xfId="42" applyBorder="1" applyAlignment="1" applyProtection="1">
      <alignment vertical="center" wrapText="1"/>
    </xf>
    <xf numFmtId="0" fontId="2" fillId="0" borderId="13" xfId="42" applyBorder="1" applyAlignment="1" applyProtection="1">
      <alignment vertical="center" wrapText="1"/>
    </xf>
    <xf numFmtId="0" fontId="5" fillId="24" borderId="14" xfId="42" applyFont="1" applyFill="1" applyBorder="1" applyAlignment="1" applyProtection="1">
      <alignment vertical="center" wrapText="1"/>
    </xf>
    <xf numFmtId="0" fontId="2" fillId="25" borderId="14" xfId="42" applyFill="1" applyBorder="1" applyAlignment="1" applyProtection="1">
      <alignment vertical="center" wrapText="1"/>
    </xf>
    <xf numFmtId="0" fontId="3" fillId="0" borderId="14" xfId="43" applyFont="1" applyFill="1" applyBorder="1" applyAlignment="1" applyProtection="1">
      <alignment horizontal="center" vertical="center" wrapText="1"/>
    </xf>
    <xf numFmtId="0" fontId="3" fillId="25" borderId="14" xfId="43" applyFont="1" applyFill="1" applyBorder="1" applyAlignment="1" applyProtection="1">
      <alignment horizontal="center" vertical="center" wrapText="1"/>
    </xf>
    <xf numFmtId="0" fontId="3" fillId="0" borderId="14" xfId="42" applyFont="1" applyFill="1" applyBorder="1" applyAlignment="1" applyProtection="1">
      <alignment horizontal="center" vertical="center" wrapText="1"/>
    </xf>
    <xf numFmtId="0" fontId="3" fillId="25" borderId="70" xfId="42" applyFont="1" applyFill="1" applyBorder="1" applyAlignment="1" applyProtection="1">
      <alignment horizontal="center" vertical="center" wrapText="1"/>
    </xf>
    <xf numFmtId="0" fontId="3" fillId="28" borderId="51" xfId="42" applyFont="1" applyFill="1" applyBorder="1" applyAlignment="1" applyProtection="1">
      <alignment horizontal="center" vertical="center" wrapText="1"/>
    </xf>
    <xf numFmtId="0" fontId="5" fillId="24" borderId="10" xfId="42" applyFont="1" applyFill="1" applyBorder="1" applyAlignment="1" applyProtection="1">
      <alignment vertical="center" wrapText="1"/>
    </xf>
    <xf numFmtId="0" fontId="3" fillId="0" borderId="12" xfId="42" applyFont="1" applyFill="1" applyBorder="1" applyAlignment="1" applyProtection="1">
      <alignment horizontal="center" vertical="center" wrapText="1"/>
    </xf>
    <xf numFmtId="0" fontId="5" fillId="24" borderId="15" xfId="42" applyFont="1" applyFill="1" applyBorder="1" applyAlignment="1" applyProtection="1">
      <alignment vertical="center" wrapText="1"/>
    </xf>
    <xf numFmtId="0" fontId="5" fillId="24" borderId="19" xfId="42" applyFont="1" applyFill="1" applyBorder="1" applyAlignment="1" applyProtection="1">
      <alignment vertical="center" wrapText="1"/>
    </xf>
    <xf numFmtId="0" fontId="2" fillId="25" borderId="36" xfId="42" applyFill="1" applyBorder="1" applyAlignment="1" applyProtection="1">
      <alignment vertical="center" wrapText="1"/>
    </xf>
    <xf numFmtId="0" fontId="3" fillId="0" borderId="11" xfId="42" applyFont="1" applyFill="1" applyBorder="1" applyAlignment="1" applyProtection="1">
      <alignment horizontal="center" vertical="center" wrapText="1"/>
    </xf>
    <xf numFmtId="0" fontId="3" fillId="25" borderId="36" xfId="42" applyFont="1" applyFill="1" applyBorder="1" applyAlignment="1" applyProtection="1">
      <alignment horizontal="center" vertical="center" wrapText="1"/>
    </xf>
    <xf numFmtId="0" fontId="3" fillId="0" borderId="36" xfId="42" applyFont="1" applyFill="1" applyBorder="1" applyAlignment="1" applyProtection="1">
      <alignment horizontal="center" vertical="center" wrapText="1"/>
    </xf>
    <xf numFmtId="0" fontId="3" fillId="25" borderId="16" xfId="42" applyFont="1" applyFill="1" applyBorder="1" applyAlignment="1" applyProtection="1">
      <alignment horizontal="center" vertical="center" wrapText="1"/>
    </xf>
    <xf numFmtId="0" fontId="3" fillId="28" borderId="38" xfId="42" applyFont="1" applyFill="1" applyBorder="1" applyAlignment="1" applyProtection="1">
      <alignment horizontal="center" vertical="center" wrapText="1"/>
    </xf>
    <xf numFmtId="0" fontId="2" fillId="24" borderId="13" xfId="41" applyFill="1" applyBorder="1" applyAlignment="1" applyProtection="1">
      <alignment vertical="center" wrapText="1"/>
    </xf>
    <xf numFmtId="0" fontId="3" fillId="25" borderId="14" xfId="42" applyFont="1" applyFill="1" applyBorder="1" applyAlignment="1" applyProtection="1">
      <alignment horizontal="center" vertical="center" wrapText="1"/>
    </xf>
    <xf numFmtId="0" fontId="5" fillId="24" borderId="59" xfId="42" applyFont="1" applyFill="1" applyBorder="1" applyAlignment="1" applyProtection="1">
      <alignment vertical="center" wrapText="1"/>
    </xf>
    <xf numFmtId="0" fontId="5" fillId="24" borderId="11" xfId="42" applyFont="1" applyFill="1" applyBorder="1" applyAlignment="1" applyProtection="1">
      <alignment vertical="center" wrapText="1"/>
    </xf>
    <xf numFmtId="0" fontId="2" fillId="25" borderId="11" xfId="42" applyFill="1" applyBorder="1" applyAlignment="1" applyProtection="1">
      <alignment vertical="center" wrapText="1"/>
    </xf>
    <xf numFmtId="0" fontId="3" fillId="0" borderId="11" xfId="43" applyFont="1" applyFill="1" applyBorder="1" applyAlignment="1" applyProtection="1">
      <alignment horizontal="center" vertical="center" wrapText="1"/>
    </xf>
    <xf numFmtId="0" fontId="3" fillId="25" borderId="11" xfId="43" applyFont="1" applyFill="1" applyBorder="1" applyAlignment="1" applyProtection="1">
      <alignment horizontal="center" vertical="center" wrapText="1"/>
    </xf>
    <xf numFmtId="0" fontId="3" fillId="25" borderId="60" xfId="42" applyFont="1" applyFill="1" applyBorder="1" applyAlignment="1" applyProtection="1">
      <alignment horizontal="center" vertical="center" wrapText="1"/>
    </xf>
    <xf numFmtId="0" fontId="3" fillId="28" borderId="39" xfId="42" applyFont="1" applyFill="1" applyBorder="1" applyAlignment="1" applyProtection="1">
      <alignment horizontal="center" vertical="center" wrapText="1"/>
    </xf>
    <xf numFmtId="0" fontId="3" fillId="25" borderId="18" xfId="42" applyFont="1" applyFill="1" applyBorder="1" applyAlignment="1" applyProtection="1">
      <alignment horizontal="center" vertical="center" wrapText="1"/>
    </xf>
    <xf numFmtId="0" fontId="5" fillId="24" borderId="13" xfId="42" applyFont="1" applyFill="1" applyBorder="1" applyAlignment="1" applyProtection="1">
      <alignment vertical="center" wrapText="1"/>
    </xf>
    <xf numFmtId="0" fontId="5" fillId="24" borderId="15" xfId="42" applyFont="1" applyFill="1" applyBorder="1" applyAlignment="1" applyProtection="1">
      <alignment vertical="center" wrapText="1"/>
    </xf>
    <xf numFmtId="0" fontId="5" fillId="24" borderId="36" xfId="41" applyFont="1" applyFill="1" applyBorder="1" applyAlignment="1" applyProtection="1">
      <alignment horizontal="right" vertical="center" wrapText="1"/>
    </xf>
    <xf numFmtId="0" fontId="5" fillId="0" borderId="36" xfId="41" applyFont="1" applyFill="1" applyBorder="1" applyAlignment="1" applyProtection="1">
      <alignment horizontal="center" vertical="center" wrapText="1"/>
    </xf>
    <xf numFmtId="0" fontId="5" fillId="36" borderId="36" xfId="41" applyFont="1" applyFill="1" applyBorder="1" applyAlignment="1" applyProtection="1">
      <alignment vertical="center" wrapText="1"/>
    </xf>
    <xf numFmtId="0" fontId="5" fillId="36" borderId="36" xfId="41" applyFont="1" applyFill="1" applyBorder="1" applyAlignment="1" applyProtection="1">
      <alignment horizontal="right" vertical="center" wrapText="1"/>
    </xf>
    <xf numFmtId="0" fontId="2" fillId="25" borderId="38" xfId="42" applyFill="1" applyBorder="1" applyAlignment="1" applyProtection="1">
      <alignment vertical="center" wrapText="1"/>
    </xf>
    <xf numFmtId="0" fontId="5" fillId="24" borderId="20" xfId="42" applyFont="1" applyFill="1" applyBorder="1" applyAlignment="1" applyProtection="1">
      <alignment vertical="center" wrapText="1"/>
    </xf>
    <xf numFmtId="0" fontId="2" fillId="0" borderId="10" xfId="42" applyBorder="1" applyAlignment="1" applyProtection="1">
      <alignment vertical="center" wrapText="1"/>
    </xf>
    <xf numFmtId="0" fontId="2" fillId="25" borderId="10" xfId="42" applyFill="1" applyBorder="1" applyAlignment="1" applyProtection="1">
      <alignment vertical="center" wrapText="1"/>
    </xf>
    <xf numFmtId="0" fontId="3" fillId="0" borderId="10" xfId="42" applyFont="1" applyFill="1" applyBorder="1" applyAlignment="1" applyProtection="1">
      <alignment horizontal="center" vertical="center" wrapText="1"/>
    </xf>
    <xf numFmtId="0" fontId="3" fillId="25" borderId="10" xfId="42" applyFont="1" applyFill="1" applyBorder="1" applyAlignment="1" applyProtection="1">
      <alignment horizontal="center" vertical="center" wrapText="1"/>
    </xf>
    <xf numFmtId="0" fontId="3" fillId="25" borderId="23" xfId="42" applyFont="1" applyFill="1" applyBorder="1" applyAlignment="1" applyProtection="1">
      <alignment horizontal="center" vertical="center" wrapText="1"/>
    </xf>
    <xf numFmtId="0" fontId="3" fillId="28" borderId="45" xfId="42" applyFont="1" applyFill="1" applyBorder="1" applyAlignment="1" applyProtection="1">
      <alignment horizontal="center" vertical="center" wrapText="1"/>
    </xf>
    <xf numFmtId="0" fontId="5" fillId="24" borderId="12" xfId="42" applyFont="1" applyFill="1" applyBorder="1" applyAlignment="1" applyProtection="1">
      <alignment vertical="center" wrapText="1"/>
    </xf>
    <xf numFmtId="0" fontId="3" fillId="28" borderId="24" xfId="42" applyFont="1" applyFill="1" applyBorder="1" applyAlignment="1" applyProtection="1">
      <alignment horizontal="center" vertical="center" wrapText="1"/>
    </xf>
    <xf numFmtId="0" fontId="2" fillId="0" borderId="71" xfId="42" applyBorder="1" applyAlignment="1" applyProtection="1">
      <alignment vertical="center" wrapText="1"/>
    </xf>
    <xf numFmtId="0" fontId="2" fillId="25" borderId="19" xfId="42" applyFill="1" applyBorder="1" applyAlignment="1" applyProtection="1">
      <alignment vertical="center" wrapText="1"/>
    </xf>
    <xf numFmtId="0" fontId="3" fillId="25" borderId="19" xfId="42" applyFont="1" applyFill="1" applyBorder="1" applyAlignment="1" applyProtection="1">
      <alignment horizontal="center" vertical="center" wrapText="1"/>
    </xf>
    <xf numFmtId="0" fontId="3" fillId="28" borderId="26" xfId="42" applyFont="1" applyFill="1" applyBorder="1" applyAlignment="1" applyProtection="1">
      <alignment horizontal="center" vertical="center" wrapText="1"/>
    </xf>
    <xf numFmtId="0" fontId="78" fillId="51" borderId="58" xfId="42" applyFont="1" applyFill="1" applyBorder="1" applyAlignment="1" applyProtection="1">
      <alignment vertical="center"/>
    </xf>
    <xf numFmtId="0" fontId="73" fillId="51" borderId="52" xfId="0" applyFont="1" applyFill="1" applyBorder="1" applyAlignment="1" applyProtection="1"/>
    <xf numFmtId="0" fontId="73" fillId="51" borderId="53" xfId="0" applyFont="1" applyFill="1" applyBorder="1" applyAlignment="1" applyProtection="1"/>
    <xf numFmtId="0" fontId="2" fillId="0" borderId="53" xfId="41" applyBorder="1" applyAlignment="1" applyProtection="1">
      <alignment vertical="center" wrapText="1"/>
    </xf>
    <xf numFmtId="14" fontId="7" fillId="37" borderId="12" xfId="41" applyNumberFormat="1" applyFont="1" applyFill="1" applyBorder="1" applyAlignment="1" applyProtection="1">
      <alignment horizontal="center" vertical="center" wrapText="1"/>
    </xf>
    <xf numFmtId="0" fontId="2" fillId="37" borderId="24" xfId="41" applyFill="1" applyBorder="1" applyAlignment="1" applyProtection="1">
      <alignment vertical="center" wrapText="1"/>
    </xf>
    <xf numFmtId="0" fontId="7" fillId="23" borderId="46" xfId="42" applyFont="1" applyFill="1" applyBorder="1" applyAlignment="1" applyProtection="1">
      <alignment horizontal="center" vertical="center" wrapText="1"/>
    </xf>
    <xf numFmtId="0" fontId="5" fillId="23" borderId="27" xfId="42" applyFont="1" applyFill="1" applyBorder="1" applyAlignment="1" applyProtection="1">
      <alignment horizontal="right" vertical="center" wrapText="1"/>
    </xf>
    <xf numFmtId="0" fontId="5" fillId="23" borderId="27" xfId="42" applyFont="1" applyFill="1" applyBorder="1" applyAlignment="1" applyProtection="1">
      <alignment horizontal="center" vertical="center" wrapText="1"/>
    </xf>
    <xf numFmtId="0" fontId="2" fillId="30" borderId="27" xfId="41" applyFont="1" applyFill="1" applyBorder="1" applyAlignment="1" applyProtection="1">
      <alignment horizontal="center" vertical="center" wrapText="1"/>
    </xf>
    <xf numFmtId="0" fontId="2" fillId="26" borderId="27" xfId="42" applyFont="1" applyFill="1" applyBorder="1" applyAlignment="1" applyProtection="1">
      <alignment horizontal="center" vertical="center" wrapText="1"/>
    </xf>
    <xf numFmtId="0" fontId="2" fillId="27" borderId="27" xfId="42" applyFont="1" applyFill="1" applyBorder="1" applyAlignment="1" applyProtection="1">
      <alignment horizontal="center" vertical="center" wrapText="1"/>
    </xf>
    <xf numFmtId="0" fontId="5" fillId="23" borderId="59" xfId="42" applyFont="1" applyFill="1" applyBorder="1" applyAlignment="1" applyProtection="1">
      <alignment vertical="center" wrapText="1"/>
    </xf>
    <xf numFmtId="0" fontId="2" fillId="0" borderId="60" xfId="41" applyBorder="1" applyAlignment="1" applyProtection="1">
      <alignment vertical="center" wrapText="1"/>
    </xf>
    <xf numFmtId="0" fontId="2" fillId="25" borderId="43" xfId="42" applyFill="1" applyBorder="1" applyAlignment="1" applyProtection="1">
      <alignment vertical="center" wrapText="1"/>
    </xf>
    <xf numFmtId="164" fontId="3" fillId="28" borderId="12" xfId="42" applyNumberFormat="1" applyFont="1" applyFill="1" applyBorder="1" applyAlignment="1" applyProtection="1">
      <alignment horizontal="center" vertical="center" wrapText="1"/>
    </xf>
    <xf numFmtId="164" fontId="3" fillId="25" borderId="12" xfId="42" applyNumberFormat="1" applyFont="1" applyFill="1" applyBorder="1" applyAlignment="1" applyProtection="1">
      <alignment horizontal="center" vertical="center" wrapText="1"/>
    </xf>
    <xf numFmtId="1" fontId="2" fillId="25" borderId="12" xfId="42" applyNumberFormat="1" applyFont="1" applyFill="1" applyBorder="1" applyAlignment="1" applyProtection="1">
      <alignment horizontal="center" vertical="center" wrapText="1"/>
    </xf>
    <xf numFmtId="0" fontId="2" fillId="25" borderId="12" xfId="42" applyFont="1" applyFill="1" applyBorder="1" applyAlignment="1" applyProtection="1">
      <alignment horizontal="center" vertical="center" wrapText="1"/>
    </xf>
    <xf numFmtId="0" fontId="3" fillId="36" borderId="24" xfId="42" applyFont="1" applyFill="1" applyBorder="1" applyAlignment="1" applyProtection="1">
      <alignment horizontal="center" vertical="center" wrapText="1"/>
    </xf>
    <xf numFmtId="0" fontId="5" fillId="23" borderId="66" xfId="42" applyFont="1" applyFill="1" applyBorder="1" applyAlignment="1" applyProtection="1">
      <alignment vertical="center" wrapText="1"/>
    </xf>
    <xf numFmtId="0" fontId="2" fillId="0" borderId="62" xfId="41" applyBorder="1" applyAlignment="1" applyProtection="1">
      <alignment vertical="center" wrapText="1"/>
    </xf>
    <xf numFmtId="0" fontId="2" fillId="25" borderId="66" xfId="42" applyFill="1" applyBorder="1" applyAlignment="1" applyProtection="1">
      <alignment vertical="center" wrapText="1"/>
    </xf>
    <xf numFmtId="164" fontId="3" fillId="28" borderId="18" xfId="42" applyNumberFormat="1" applyFont="1" applyFill="1" applyBorder="1" applyAlignment="1" applyProtection="1">
      <alignment horizontal="center" vertical="center" wrapText="1"/>
    </xf>
    <xf numFmtId="164" fontId="3" fillId="25" borderId="18" xfId="42" applyNumberFormat="1" applyFont="1" applyFill="1" applyBorder="1" applyAlignment="1" applyProtection="1">
      <alignment horizontal="center" vertical="center" wrapText="1"/>
    </xf>
    <xf numFmtId="1" fontId="2" fillId="25" borderId="18" xfId="42" applyNumberFormat="1" applyFont="1" applyFill="1" applyBorder="1" applyAlignment="1" applyProtection="1">
      <alignment horizontal="center" vertical="center" wrapText="1"/>
    </xf>
    <xf numFmtId="0" fontId="2" fillId="25" borderId="18" xfId="42" applyFont="1" applyFill="1" applyBorder="1" applyAlignment="1" applyProtection="1">
      <alignment horizontal="center" vertical="center" wrapText="1"/>
    </xf>
    <xf numFmtId="0" fontId="3" fillId="36" borderId="25" xfId="42" applyFont="1" applyFill="1" applyBorder="1" applyAlignment="1" applyProtection="1">
      <alignment horizontal="center" vertical="center" wrapText="1"/>
    </xf>
    <xf numFmtId="0" fontId="5" fillId="23" borderId="71" xfId="42" applyFont="1" applyFill="1" applyBorder="1" applyAlignment="1" applyProtection="1">
      <alignment vertical="center" wrapText="1"/>
    </xf>
    <xf numFmtId="0" fontId="2" fillId="0" borderId="69" xfId="41" applyBorder="1" applyAlignment="1" applyProtection="1">
      <alignment vertical="center" wrapText="1"/>
    </xf>
    <xf numFmtId="0" fontId="2" fillId="25" borderId="71" xfId="42" applyFill="1" applyBorder="1" applyAlignment="1" applyProtection="1">
      <alignment vertical="center" wrapText="1"/>
    </xf>
    <xf numFmtId="164" fontId="3" fillId="28" borderId="19" xfId="42" applyNumberFormat="1" applyFont="1" applyFill="1" applyBorder="1" applyAlignment="1" applyProtection="1">
      <alignment horizontal="center" vertical="center" wrapText="1"/>
    </xf>
    <xf numFmtId="164" fontId="3" fillId="25" borderId="19" xfId="42" applyNumberFormat="1" applyFont="1" applyFill="1" applyBorder="1" applyAlignment="1" applyProtection="1">
      <alignment horizontal="center" vertical="center" wrapText="1"/>
    </xf>
    <xf numFmtId="1" fontId="2" fillId="25" borderId="19" xfId="42" applyNumberFormat="1" applyFont="1" applyFill="1" applyBorder="1" applyAlignment="1" applyProtection="1">
      <alignment horizontal="center" vertical="center" wrapText="1"/>
    </xf>
    <xf numFmtId="0" fontId="2" fillId="25" borderId="19" xfId="42" applyFont="1" applyFill="1" applyBorder="1" applyAlignment="1" applyProtection="1">
      <alignment horizontal="center" vertical="center" wrapText="1"/>
    </xf>
    <xf numFmtId="0" fontId="3" fillId="36" borderId="26" xfId="42" applyFont="1" applyFill="1" applyBorder="1" applyAlignment="1" applyProtection="1">
      <alignment horizontal="center" vertical="center" wrapText="1"/>
    </xf>
    <xf numFmtId="0" fontId="5" fillId="23" borderId="43" xfId="42" applyFont="1" applyFill="1" applyBorder="1" applyAlignment="1" applyProtection="1">
      <alignment vertical="center" wrapText="1"/>
    </xf>
    <xf numFmtId="0" fontId="2" fillId="0" borderId="68" xfId="41" applyBorder="1" applyAlignment="1" applyProtection="1">
      <alignment vertical="center" wrapText="1"/>
    </xf>
    <xf numFmtId="0" fontId="5" fillId="23" borderId="62" xfId="42" applyFont="1" applyFill="1" applyBorder="1" applyAlignment="1" applyProtection="1">
      <alignment vertical="center" wrapText="1"/>
    </xf>
    <xf numFmtId="0" fontId="5" fillId="23" borderId="13" xfId="42" applyFont="1" applyFill="1" applyBorder="1" applyAlignment="1" applyProtection="1">
      <alignment vertical="center" wrapText="1"/>
    </xf>
    <xf numFmtId="0" fontId="5" fillId="23" borderId="70" xfId="42" applyFont="1" applyFill="1" applyBorder="1" applyAlignment="1" applyProtection="1">
      <alignment vertical="center" wrapText="1"/>
    </xf>
    <xf numFmtId="0" fontId="2" fillId="25" borderId="13" xfId="42" applyFill="1" applyBorder="1" applyAlignment="1" applyProtection="1">
      <alignment vertical="center" wrapText="1"/>
    </xf>
    <xf numFmtId="164" fontId="3" fillId="28" borderId="14" xfId="42" applyNumberFormat="1" applyFont="1" applyFill="1" applyBorder="1" applyAlignment="1" applyProtection="1">
      <alignment horizontal="center" vertical="center" wrapText="1"/>
    </xf>
    <xf numFmtId="164" fontId="3" fillId="25" borderId="14" xfId="42" applyNumberFormat="1" applyFont="1" applyFill="1" applyBorder="1" applyAlignment="1" applyProtection="1">
      <alignment horizontal="center" vertical="center" wrapText="1"/>
    </xf>
    <xf numFmtId="1" fontId="2" fillId="25" borderId="14" xfId="42" applyNumberFormat="1" applyFont="1" applyFill="1" applyBorder="1" applyAlignment="1" applyProtection="1">
      <alignment horizontal="center" vertical="center" wrapText="1"/>
    </xf>
    <xf numFmtId="0" fontId="2" fillId="25" borderId="14" xfId="42" applyFont="1" applyFill="1" applyBorder="1" applyAlignment="1" applyProtection="1">
      <alignment horizontal="center" vertical="center" wrapText="1"/>
    </xf>
    <xf numFmtId="0" fontId="3" fillId="36" borderId="30" xfId="42" applyFont="1" applyFill="1" applyBorder="1" applyAlignment="1" applyProtection="1">
      <alignment horizontal="center" vertical="center" wrapText="1"/>
    </xf>
    <xf numFmtId="0" fontId="2" fillId="25" borderId="59" xfId="42" applyFill="1" applyBorder="1" applyAlignment="1" applyProtection="1">
      <alignment vertical="center" wrapText="1"/>
    </xf>
    <xf numFmtId="164" fontId="3" fillId="28" borderId="11" xfId="42" applyNumberFormat="1" applyFont="1" applyFill="1" applyBorder="1" applyAlignment="1" applyProtection="1">
      <alignment horizontal="center" vertical="center" wrapText="1"/>
    </xf>
    <xf numFmtId="164" fontId="3" fillId="25" borderId="11" xfId="42" applyNumberFormat="1" applyFont="1" applyFill="1" applyBorder="1" applyAlignment="1" applyProtection="1">
      <alignment horizontal="center" vertical="center" wrapText="1"/>
    </xf>
    <xf numFmtId="1" fontId="2" fillId="25" borderId="11" xfId="42" applyNumberFormat="1" applyFont="1" applyFill="1" applyBorder="1" applyAlignment="1" applyProtection="1">
      <alignment horizontal="center" vertical="center" wrapText="1"/>
    </xf>
    <xf numFmtId="0" fontId="2" fillId="25" borderId="11" xfId="42" applyFont="1" applyFill="1" applyBorder="1" applyAlignment="1" applyProtection="1">
      <alignment horizontal="center" vertical="center" wrapText="1"/>
    </xf>
    <xf numFmtId="0" fontId="3" fillId="36" borderId="40" xfId="42" applyFont="1" applyFill="1" applyBorder="1" applyAlignment="1" applyProtection="1">
      <alignment horizontal="center" vertical="center" wrapText="1"/>
    </xf>
    <xf numFmtId="0" fontId="2" fillId="0" borderId="70" xfId="41" applyBorder="1" applyAlignment="1" applyProtection="1">
      <alignment vertical="center" wrapText="1"/>
    </xf>
    <xf numFmtId="0" fontId="5" fillId="29" borderId="33" xfId="42" applyFont="1" applyFill="1" applyBorder="1" applyAlignment="1" applyProtection="1">
      <alignment vertical="center" wrapText="1"/>
    </xf>
    <xf numFmtId="0" fontId="2" fillId="0" borderId="56" xfId="41" applyBorder="1" applyAlignment="1" applyProtection="1">
      <alignment vertical="center" wrapText="1"/>
    </xf>
    <xf numFmtId="0" fontId="5" fillId="29" borderId="36" xfId="42" applyFont="1" applyFill="1" applyBorder="1" applyAlignment="1" applyProtection="1">
      <alignment horizontal="center" vertical="center" wrapText="1"/>
    </xf>
    <xf numFmtId="164" fontId="5" fillId="29" borderId="36" xfId="42" applyNumberFormat="1" applyFont="1" applyFill="1" applyBorder="1" applyAlignment="1" applyProtection="1">
      <alignment vertical="center" wrapText="1"/>
    </xf>
    <xf numFmtId="0" fontId="2" fillId="29" borderId="37" xfId="42" applyFill="1" applyBorder="1" applyAlignment="1" applyProtection="1">
      <alignment vertical="center" wrapText="1"/>
    </xf>
    <xf numFmtId="0" fontId="2" fillId="29" borderId="38" xfId="42" applyFill="1" applyBorder="1" applyAlignment="1" applyProtection="1">
      <alignment vertical="center" wrapText="1"/>
    </xf>
    <xf numFmtId="0" fontId="5" fillId="23" borderId="58" xfId="42" applyFont="1" applyFill="1" applyBorder="1" applyAlignment="1" applyProtection="1">
      <alignment vertical="center" wrapText="1"/>
    </xf>
    <xf numFmtId="0" fontId="2" fillId="0" borderId="52" xfId="41" applyBorder="1" applyAlignment="1" applyProtection="1">
      <alignment vertical="center" wrapText="1"/>
    </xf>
    <xf numFmtId="0" fontId="2" fillId="25" borderId="46" xfId="42" applyFill="1" applyBorder="1" applyAlignment="1" applyProtection="1">
      <alignment vertical="center" wrapText="1"/>
    </xf>
    <xf numFmtId="164" fontId="3" fillId="28" borderId="27" xfId="42" applyNumberFormat="1" applyFont="1" applyFill="1" applyBorder="1" applyAlignment="1" applyProtection="1">
      <alignment horizontal="center" vertical="center" wrapText="1"/>
    </xf>
    <xf numFmtId="164" fontId="3" fillId="25" borderId="27" xfId="42" applyNumberFormat="1" applyFont="1" applyFill="1" applyBorder="1" applyAlignment="1" applyProtection="1">
      <alignment horizontal="center" vertical="center" wrapText="1"/>
    </xf>
    <xf numFmtId="1" fontId="2" fillId="25" borderId="27" xfId="42" applyNumberFormat="1" applyFont="1" applyFill="1" applyBorder="1" applyAlignment="1" applyProtection="1">
      <alignment horizontal="center" vertical="center" wrapText="1"/>
    </xf>
    <xf numFmtId="0" fontId="2" fillId="25" borderId="28" xfId="42" applyFont="1" applyFill="1" applyBorder="1" applyAlignment="1" applyProtection="1">
      <alignment horizontal="center" vertical="center" wrapText="1"/>
    </xf>
    <xf numFmtId="0" fontId="3" fillId="36" borderId="29" xfId="42" applyFont="1" applyFill="1" applyBorder="1" applyAlignment="1" applyProtection="1">
      <alignment horizontal="center" vertical="center" wrapText="1"/>
    </xf>
    <xf numFmtId="0" fontId="2" fillId="0" borderId="40" xfId="41" applyBorder="1" applyAlignment="1" applyProtection="1">
      <alignment vertical="center" wrapText="1"/>
    </xf>
    <xf numFmtId="0" fontId="2" fillId="25" borderId="56" xfId="42" applyFill="1" applyBorder="1" applyAlignment="1" applyProtection="1">
      <alignment vertical="center" wrapText="1"/>
    </xf>
    <xf numFmtId="164" fontId="3" fillId="28" borderId="36" xfId="42" applyNumberFormat="1" applyFont="1" applyFill="1" applyBorder="1" applyAlignment="1" applyProtection="1">
      <alignment horizontal="center" vertical="center" wrapText="1"/>
    </xf>
    <xf numFmtId="164" fontId="3" fillId="25" borderId="57" xfId="42" applyNumberFormat="1" applyFont="1" applyFill="1" applyBorder="1" applyAlignment="1" applyProtection="1">
      <alignment horizontal="center" vertical="center" wrapText="1"/>
    </xf>
    <xf numFmtId="1" fontId="2" fillId="25" borderId="57" xfId="42" applyNumberFormat="1" applyFont="1" applyFill="1" applyBorder="1" applyAlignment="1" applyProtection="1">
      <alignment horizontal="center" vertical="center" wrapText="1"/>
    </xf>
    <xf numFmtId="0" fontId="2" fillId="25" borderId="57" xfId="42" applyFont="1" applyFill="1" applyBorder="1" applyAlignment="1" applyProtection="1">
      <alignment horizontal="center" vertical="center" wrapText="1"/>
    </xf>
    <xf numFmtId="0" fontId="3" fillId="36" borderId="38" xfId="42" applyFont="1" applyFill="1" applyBorder="1" applyAlignment="1" applyProtection="1">
      <alignment horizontal="center" vertical="center" wrapText="1"/>
    </xf>
    <xf numFmtId="0" fontId="2" fillId="0" borderId="30" xfId="41" applyBorder="1" applyAlignment="1" applyProtection="1">
      <alignment vertical="center" wrapText="1"/>
    </xf>
    <xf numFmtId="0" fontId="2" fillId="25" borderId="72" xfId="42" applyFill="1" applyBorder="1" applyAlignment="1" applyProtection="1">
      <alignment vertical="center" wrapText="1"/>
    </xf>
    <xf numFmtId="0" fontId="2" fillId="25" borderId="27" xfId="42" applyFont="1" applyFill="1" applyBorder="1" applyAlignment="1" applyProtection="1">
      <alignment horizontal="center" vertical="center" wrapText="1"/>
    </xf>
    <xf numFmtId="0" fontId="2" fillId="23" borderId="31" xfId="42" applyFill="1" applyBorder="1" applyAlignment="1" applyProtection="1">
      <alignment vertical="center" wrapText="1"/>
    </xf>
    <xf numFmtId="0" fontId="2" fillId="23" borderId="0" xfId="42" applyFill="1" applyBorder="1" applyAlignment="1" applyProtection="1">
      <alignment vertical="center" wrapText="1"/>
    </xf>
    <xf numFmtId="0" fontId="2" fillId="23" borderId="32" xfId="42" applyFill="1" applyBorder="1" applyAlignment="1" applyProtection="1">
      <alignment vertical="center" wrapText="1"/>
    </xf>
    <xf numFmtId="0" fontId="2" fillId="23" borderId="33" xfId="42" applyFill="1" applyBorder="1" applyAlignment="1" applyProtection="1">
      <alignment vertical="center" wrapText="1"/>
    </xf>
    <xf numFmtId="0" fontId="2" fillId="23" borderId="34" xfId="42" applyFill="1" applyBorder="1" applyAlignment="1" applyProtection="1">
      <alignment vertical="center" wrapText="1"/>
    </xf>
    <xf numFmtId="0" fontId="2" fillId="23" borderId="35" xfId="42" applyFill="1" applyBorder="1" applyAlignment="1" applyProtection="1">
      <alignment vertical="center" wrapText="1"/>
    </xf>
    <xf numFmtId="0" fontId="1" fillId="36" borderId="45" xfId="47" applyFill="1" applyBorder="1" applyAlignment="1">
      <alignment horizontal="center" vertical="center"/>
    </xf>
    <xf numFmtId="0" fontId="0" fillId="36" borderId="41" xfId="0" applyFill="1" applyBorder="1" applyAlignment="1">
      <alignment horizontal="center" vertical="center"/>
    </xf>
    <xf numFmtId="14" fontId="36" fillId="31" borderId="58" xfId="0" applyNumberFormat="1" applyFont="1" applyFill="1" applyBorder="1" applyAlignment="1" applyProtection="1">
      <alignment horizontal="left"/>
      <protection locked="0"/>
    </xf>
    <xf numFmtId="0" fontId="37" fillId="0" borderId="53" xfId="0" applyFont="1" applyBorder="1" applyAlignment="1" applyProtection="1">
      <alignment horizontal="left"/>
      <protection locked="0"/>
    </xf>
    <xf numFmtId="14" fontId="36" fillId="31" borderId="48" xfId="0" applyNumberFormat="1" applyFont="1" applyFill="1" applyBorder="1" applyAlignment="1" applyProtection="1">
      <alignment horizontal="left"/>
      <protection locked="0"/>
    </xf>
  </cellXfs>
  <cellStyles count="92">
    <cellStyle name="20 % - Akzent1" xfId="69" builtinId="30" hidden="1"/>
    <cellStyle name="20 % - Akzent2" xfId="73" builtinId="34" hidden="1"/>
    <cellStyle name="20 % - Akzent3" xfId="77" builtinId="38" hidden="1"/>
    <cellStyle name="20 % - Akzent4" xfId="81" builtinId="42" hidden="1"/>
    <cellStyle name="20 % - Akzent5" xfId="85" builtinId="46" hidden="1"/>
    <cellStyle name="20 % - Akzent6" xfId="89" builtinId="50" hidden="1"/>
    <cellStyle name="20% - Accent1" xfId="1" xr:uid="{00000000-0005-0000-0000-000006000000}"/>
    <cellStyle name="20% - Accent2" xfId="2" xr:uid="{00000000-0005-0000-0000-000007000000}"/>
    <cellStyle name="20% - Accent3" xfId="3" xr:uid="{00000000-0005-0000-0000-000008000000}"/>
    <cellStyle name="20% - Accent4" xfId="4" xr:uid="{00000000-0005-0000-0000-000009000000}"/>
    <cellStyle name="20% - Accent5" xfId="5" xr:uid="{00000000-0005-0000-0000-00000A000000}"/>
    <cellStyle name="20% - Accent6" xfId="6" xr:uid="{00000000-0005-0000-0000-00000B000000}"/>
    <cellStyle name="40 % - Akzent1" xfId="70" builtinId="31" hidden="1"/>
    <cellStyle name="40 % - Akzent2" xfId="74" builtinId="35" hidden="1"/>
    <cellStyle name="40 % - Akzent3" xfId="78" builtinId="39" hidden="1"/>
    <cellStyle name="40 % - Akzent4" xfId="82" builtinId="43" hidden="1"/>
    <cellStyle name="40 % - Akzent5" xfId="86" builtinId="47" hidden="1"/>
    <cellStyle name="40 % - Akzent6" xfId="90" builtinId="51" hidden="1"/>
    <cellStyle name="40% - Accent1" xfId="7" xr:uid="{00000000-0005-0000-0000-000012000000}"/>
    <cellStyle name="40% - Accent2" xfId="8" xr:uid="{00000000-0005-0000-0000-000013000000}"/>
    <cellStyle name="40% - Accent3" xfId="9" xr:uid="{00000000-0005-0000-0000-000014000000}"/>
    <cellStyle name="40% - Accent4" xfId="10" xr:uid="{00000000-0005-0000-0000-000015000000}"/>
    <cellStyle name="40% - Accent5" xfId="11" xr:uid="{00000000-0005-0000-0000-000016000000}"/>
    <cellStyle name="40% - Accent6" xfId="12" xr:uid="{00000000-0005-0000-0000-000017000000}"/>
    <cellStyle name="60 % - Akzent1" xfId="71" builtinId="32" hidden="1"/>
    <cellStyle name="60 % - Akzent2" xfId="75" builtinId="36" hidden="1"/>
    <cellStyle name="60 % - Akzent3" xfId="79" builtinId="40" hidden="1"/>
    <cellStyle name="60 % - Akzent4" xfId="83" builtinId="44" hidden="1"/>
    <cellStyle name="60 % - Akzent5" xfId="87" builtinId="48" hidden="1"/>
    <cellStyle name="60 % - Akzent6" xfId="91" builtinId="52" hidden="1"/>
    <cellStyle name="60% - Accent1" xfId="13" xr:uid="{00000000-0005-0000-0000-00001E000000}"/>
    <cellStyle name="60% - Accent2" xfId="14" xr:uid="{00000000-0005-0000-0000-00001F000000}"/>
    <cellStyle name="60% - Accent3" xfId="15" xr:uid="{00000000-0005-0000-0000-000020000000}"/>
    <cellStyle name="60% - Accent4" xfId="16" xr:uid="{00000000-0005-0000-0000-000021000000}"/>
    <cellStyle name="60% - Accent5" xfId="17" xr:uid="{00000000-0005-0000-0000-000022000000}"/>
    <cellStyle name="60% - Accent6" xfId="18" xr:uid="{00000000-0005-0000-0000-000023000000}"/>
    <cellStyle name="Accent1" xfId="19" xr:uid="{00000000-0005-0000-0000-000024000000}"/>
    <cellStyle name="Accent2" xfId="20" xr:uid="{00000000-0005-0000-0000-000025000000}"/>
    <cellStyle name="Accent3" xfId="21" xr:uid="{00000000-0005-0000-0000-000026000000}"/>
    <cellStyle name="Accent4" xfId="22" xr:uid="{00000000-0005-0000-0000-000027000000}"/>
    <cellStyle name="Accent5" xfId="23" xr:uid="{00000000-0005-0000-0000-000028000000}"/>
    <cellStyle name="Accent6" xfId="24" xr:uid="{00000000-0005-0000-0000-000029000000}"/>
    <cellStyle name="Akzent1" xfId="68" builtinId="29" hidden="1"/>
    <cellStyle name="Akzent2" xfId="72" builtinId="33" hidden="1"/>
    <cellStyle name="Akzent3" xfId="76" builtinId="37" hidden="1"/>
    <cellStyle name="Akzent4" xfId="80" builtinId="41" hidden="1"/>
    <cellStyle name="Akzent5" xfId="84" builtinId="45" hidden="1"/>
    <cellStyle name="Akzent6" xfId="88" builtinId="49" hidden="1"/>
    <cellStyle name="Ausgabe" xfId="60" builtinId="21" hidden="1"/>
    <cellStyle name="Bad" xfId="25" xr:uid="{00000000-0005-0000-0000-000031000000}"/>
    <cellStyle name="Berechnung" xfId="61" builtinId="22" hidden="1"/>
    <cellStyle name="Calculation" xfId="26" xr:uid="{00000000-0005-0000-0000-000033000000}"/>
    <cellStyle name="Check Cell" xfId="27" xr:uid="{00000000-0005-0000-0000-000034000000}"/>
    <cellStyle name="Eingabe" xfId="59" builtinId="20" hidden="1"/>
    <cellStyle name="Ergebnis" xfId="67" builtinId="25" hidden="1"/>
    <cellStyle name="Erklärender Text" xfId="66" builtinId="53" hidden="1"/>
    <cellStyle name="Explanatory Text" xfId="28" xr:uid="{00000000-0005-0000-0000-000038000000}"/>
    <cellStyle name="Good" xfId="29" xr:uid="{00000000-0005-0000-0000-000039000000}"/>
    <cellStyle name="Gut" xfId="57" builtinId="26" hidden="1"/>
    <cellStyle name="Heading 1" xfId="30" xr:uid="{00000000-0005-0000-0000-00003B000000}"/>
    <cellStyle name="Heading 2" xfId="31" xr:uid="{00000000-0005-0000-0000-00003C000000}"/>
    <cellStyle name="Heading 3" xfId="32" xr:uid="{00000000-0005-0000-0000-00003D000000}"/>
    <cellStyle name="Heading 4" xfId="33" xr:uid="{00000000-0005-0000-0000-00003E000000}"/>
    <cellStyle name="Input" xfId="34" xr:uid="{00000000-0005-0000-0000-00003F000000}"/>
    <cellStyle name="Link 2" xfId="35" xr:uid="{00000000-0005-0000-0000-000040000000}"/>
    <cellStyle name="Linked Cell" xfId="36" xr:uid="{00000000-0005-0000-0000-000041000000}"/>
    <cellStyle name="Note" xfId="37" xr:uid="{00000000-0005-0000-0000-000042000000}"/>
    <cellStyle name="Notiz" xfId="65" builtinId="10" hidden="1"/>
    <cellStyle name="Output" xfId="38" xr:uid="{00000000-0005-0000-0000-000044000000}"/>
    <cellStyle name="Schlecht" xfId="58" builtinId="27" hidden="1"/>
    <cellStyle name="Standard" xfId="0" builtinId="0"/>
    <cellStyle name="Standard 2" xfId="39" xr:uid="{00000000-0005-0000-0000-000047000000}"/>
    <cellStyle name="Standard 2 2" xfId="40" xr:uid="{00000000-0005-0000-0000-000048000000}"/>
    <cellStyle name="Standard 2_Kopie von Xl0000002" xfId="41" xr:uid="{00000000-0005-0000-0000-000049000000}"/>
    <cellStyle name="Standard 2_Kopie von Xl0000003" xfId="42" xr:uid="{00000000-0005-0000-0000-00004A000000}"/>
    <cellStyle name="Standard 2_Kopie von Xl0000004_12.4.15neu" xfId="43" xr:uid="{00000000-0005-0000-0000-00004B000000}"/>
    <cellStyle name="Standard 2_Kopie von Xl0000004_5.3.15" xfId="44" xr:uid="{00000000-0005-0000-0000-00004C000000}"/>
    <cellStyle name="Standard 2_Kopie von Xl0000004_9.3.15neu" xfId="45" xr:uid="{00000000-0005-0000-0000-00004D000000}"/>
    <cellStyle name="Standard 3" xfId="46" xr:uid="{00000000-0005-0000-0000-00004E000000}"/>
    <cellStyle name="Standard_Tierzustand und Körpergewichte_Kopie von Xl0000003" xfId="47" xr:uid="{00000000-0005-0000-0000-00004F000000}"/>
    <cellStyle name="Standard_Tierzustand und Körpergewichte_Kopie von Xl0000004_9.3.15neu" xfId="48" xr:uid="{00000000-0005-0000-0000-000050000000}"/>
    <cellStyle name="Title" xfId="49" xr:uid="{00000000-0005-0000-0000-000051000000}"/>
    <cellStyle name="Total" xfId="50" xr:uid="{00000000-0005-0000-0000-000052000000}"/>
    <cellStyle name="Überschrift" xfId="52" builtinId="15" hidden="1"/>
    <cellStyle name="Überschrift 1" xfId="53" builtinId="16" hidden="1"/>
    <cellStyle name="Überschrift 2" xfId="54" builtinId="17" hidden="1"/>
    <cellStyle name="Überschrift 3" xfId="55" builtinId="18" hidden="1"/>
    <cellStyle name="Überschrift 4" xfId="56" builtinId="19" hidden="1"/>
    <cellStyle name="Verknüpfte Zelle" xfId="62" builtinId="24" hidden="1"/>
    <cellStyle name="Warnender Text" xfId="64" builtinId="11" hidden="1"/>
    <cellStyle name="Warning Text" xfId="51" xr:uid="{00000000-0005-0000-0000-00005A000000}"/>
    <cellStyle name="Zelle überprüfen" xfId="63" builtinId="23" hidden="1"/>
  </cellStyles>
  <dxfs count="29">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de-DE" sz="1750" b="1" i="0" u="none" strike="noStrike" baseline="0">
                <a:solidFill>
                  <a:srgbClr val="FFFFFF"/>
                </a:solidFill>
                <a:latin typeface="Arial"/>
                <a:cs typeface="Arial"/>
              </a:rPr>
              <a:t>Küken und Junghennen</a:t>
            </a:r>
          </a:p>
          <a:p>
            <a:pPr>
              <a:defRPr sz="1450" b="0" i="0" u="none" strike="noStrike" baseline="0">
                <a:solidFill>
                  <a:srgbClr val="000000"/>
                </a:solidFill>
                <a:latin typeface="Arial"/>
                <a:ea typeface="Arial"/>
                <a:cs typeface="Arial"/>
              </a:defRPr>
            </a:pPr>
            <a:r>
              <a:rPr lang="de-DE" sz="1750" b="0" i="0" u="none" strike="noStrike" baseline="0">
                <a:solidFill>
                  <a:srgbClr val="FFFFFF"/>
                </a:solidFill>
                <a:latin typeface="Arial"/>
                <a:cs typeface="Arial"/>
              </a:rPr>
              <a:t>Anteil Tiere mit Schäden (%)</a:t>
            </a:r>
          </a:p>
        </c:rich>
      </c:tx>
      <c:layout>
        <c:manualLayout>
          <c:xMode val="edge"/>
          <c:yMode val="edge"/>
          <c:x val="0.336217110924659"/>
          <c:y val="4.038576462095244E-2"/>
        </c:manualLayout>
      </c:layout>
      <c:overlay val="0"/>
      <c:spPr>
        <a:solidFill>
          <a:srgbClr val="336699"/>
        </a:solidFill>
        <a:ln w="25400">
          <a:noFill/>
        </a:ln>
      </c:spPr>
    </c:title>
    <c:autoTitleDeleted val="0"/>
    <c:plotArea>
      <c:layout>
        <c:manualLayout>
          <c:layoutTarget val="inner"/>
          <c:xMode val="edge"/>
          <c:yMode val="edge"/>
          <c:x val="9.4558916977483087E-2"/>
          <c:y val="0.20352463153644257"/>
          <c:w val="0.86105915134799771"/>
          <c:h val="0.4548909751665659"/>
        </c:manualLayout>
      </c:layout>
      <c:barChart>
        <c:barDir val="col"/>
        <c:grouping val="stacked"/>
        <c:varyColors val="0"/>
        <c:ser>
          <c:idx val="1"/>
          <c:order val="0"/>
          <c:tx>
            <c:strRef>
              <c:f>'Tierbeurteilung JH 1'!$I$31</c:f>
              <c:strCache>
                <c:ptCount val="1"/>
                <c:pt idx="0">
                  <c:v>Note 2</c:v>
                </c:pt>
              </c:strCache>
            </c:strRef>
          </c:tx>
          <c:spPr>
            <a:solidFill>
              <a:srgbClr val="FF0000"/>
            </a:solidFill>
            <a:ln w="12700">
              <a:solidFill>
                <a:srgbClr val="000000"/>
              </a:solidFill>
              <a:prstDash val="solid"/>
            </a:ln>
          </c:spPr>
          <c:invertIfNegative val="0"/>
          <c:cat>
            <c:strRef>
              <c:f>'Tierbeurteilung JH 1'!$A$32:$B$50</c:f>
              <c:strCache>
                <c:ptCount val="19"/>
                <c:pt idx="0">
                  <c:v>gekürzte Schnäbel</c:v>
                </c:pt>
                <c:pt idx="1">
                  <c:v>intakte Schnäbel </c:v>
                </c:pt>
                <c:pt idx="2">
                  <c:v>Augen</c:v>
                </c:pt>
                <c:pt idx="3">
                  <c:v>Infektionen Atemwege</c:v>
                </c:pt>
                <c:pt idx="4">
                  <c:v>Schwungfedern FP</c:v>
                </c:pt>
                <c:pt idx="5">
                  <c:v>Schwungfedern abgebrochen</c:v>
                </c:pt>
                <c:pt idx="6">
                  <c:v>Flügel Verletzungen</c:v>
                </c:pt>
                <c:pt idx="7">
                  <c:v>Rücken/Schwanz/Bürzel Gefieder</c:v>
                </c:pt>
                <c:pt idx="8">
                  <c:v>Rücken/Schwanz/Bürzel Verletzungen</c:v>
                </c:pt>
                <c:pt idx="9">
                  <c:v>Stoßfedern FP</c:v>
                </c:pt>
                <c:pt idx="10">
                  <c:v>Stoßfedern abgebrochen</c:v>
                </c:pt>
                <c:pt idx="11">
                  <c:v>Bürzel/Kloake/Bauch Gefieder</c:v>
                </c:pt>
                <c:pt idx="12">
                  <c:v>Bürzel/Kloake/Bauch Verletzungen</c:v>
                </c:pt>
                <c:pt idx="13">
                  <c:v>Kloake verkotet</c:v>
                </c:pt>
                <c:pt idx="14">
                  <c:v>Legetätigkeit</c:v>
                </c:pt>
                <c:pt idx="16">
                  <c:v>Brustbein</c:v>
                </c:pt>
                <c:pt idx="17">
                  <c:v>Zehenverletzungen </c:v>
                </c:pt>
                <c:pt idx="18">
                  <c:v>Fußballen</c:v>
                </c:pt>
              </c:strCache>
            </c:strRef>
          </c:cat>
          <c:val>
            <c:numRef>
              <c:f>'Tierbeurteilung JH 1'!$I$32:$I$50</c:f>
              <c:numCache>
                <c:formatCode>0.0</c:formatCode>
                <c:ptCount val="19"/>
                <c:pt idx="0">
                  <c:v>0</c:v>
                </c:pt>
                <c:pt idx="1">
                  <c:v>0</c:v>
                </c:pt>
                <c:pt idx="2">
                  <c:v>0</c:v>
                </c:pt>
                <c:pt idx="3">
                  <c:v>0</c:v>
                </c:pt>
                <c:pt idx="4">
                  <c:v>20</c:v>
                </c:pt>
                <c:pt idx="5">
                  <c:v>2</c:v>
                </c:pt>
                <c:pt idx="6">
                  <c:v>0</c:v>
                </c:pt>
                <c:pt idx="7">
                  <c:v>0</c:v>
                </c:pt>
                <c:pt idx="8">
                  <c:v>10</c:v>
                </c:pt>
                <c:pt idx="9">
                  <c:v>40</c:v>
                </c:pt>
                <c:pt idx="10">
                  <c:v>10</c:v>
                </c:pt>
                <c:pt idx="11">
                  <c:v>6</c:v>
                </c:pt>
                <c:pt idx="12">
                  <c:v>12</c:v>
                </c:pt>
                <c:pt idx="13">
                  <c:v>0</c:v>
                </c:pt>
                <c:pt idx="14">
                  <c:v>0</c:v>
                </c:pt>
                <c:pt idx="16">
                  <c:v>0</c:v>
                </c:pt>
                <c:pt idx="17">
                  <c:v>2</c:v>
                </c:pt>
                <c:pt idx="18">
                  <c:v>0</c:v>
                </c:pt>
              </c:numCache>
            </c:numRef>
          </c:val>
          <c:extLst>
            <c:ext xmlns:c16="http://schemas.microsoft.com/office/drawing/2014/chart" uri="{C3380CC4-5D6E-409C-BE32-E72D297353CC}">
              <c16:uniqueId val="{00000000-8F4D-41E8-9792-721C4F2BC9CD}"/>
            </c:ext>
          </c:extLst>
        </c:ser>
        <c:ser>
          <c:idx val="0"/>
          <c:order val="1"/>
          <c:tx>
            <c:strRef>
              <c:f>'Tierbeurteilung JH 1'!$F$31</c:f>
              <c:strCache>
                <c:ptCount val="1"/>
                <c:pt idx="0">
                  <c:v>Note 1</c:v>
                </c:pt>
              </c:strCache>
            </c:strRef>
          </c:tx>
          <c:spPr>
            <a:solidFill>
              <a:srgbClr val="969696"/>
            </a:solidFill>
            <a:ln w="12700">
              <a:solidFill>
                <a:srgbClr val="000000"/>
              </a:solidFill>
              <a:prstDash val="solid"/>
            </a:ln>
          </c:spPr>
          <c:invertIfNegative val="0"/>
          <c:cat>
            <c:strRef>
              <c:f>'Tierbeurteilung JH 1'!$A$32:$B$50</c:f>
              <c:strCache>
                <c:ptCount val="19"/>
                <c:pt idx="0">
                  <c:v>gekürzte Schnäbel</c:v>
                </c:pt>
                <c:pt idx="1">
                  <c:v>intakte Schnäbel </c:v>
                </c:pt>
                <c:pt idx="2">
                  <c:v>Augen</c:v>
                </c:pt>
                <c:pt idx="3">
                  <c:v>Infektionen Atemwege</c:v>
                </c:pt>
                <c:pt idx="4">
                  <c:v>Schwungfedern FP</c:v>
                </c:pt>
                <c:pt idx="5">
                  <c:v>Schwungfedern abgebrochen</c:v>
                </c:pt>
                <c:pt idx="6">
                  <c:v>Flügel Verletzungen</c:v>
                </c:pt>
                <c:pt idx="7">
                  <c:v>Rücken/Schwanz/Bürzel Gefieder</c:v>
                </c:pt>
                <c:pt idx="8">
                  <c:v>Rücken/Schwanz/Bürzel Verletzungen</c:v>
                </c:pt>
                <c:pt idx="9">
                  <c:v>Stoßfedern FP</c:v>
                </c:pt>
                <c:pt idx="10">
                  <c:v>Stoßfedern abgebrochen</c:v>
                </c:pt>
                <c:pt idx="11">
                  <c:v>Bürzel/Kloake/Bauch Gefieder</c:v>
                </c:pt>
                <c:pt idx="12">
                  <c:v>Bürzel/Kloake/Bauch Verletzungen</c:v>
                </c:pt>
                <c:pt idx="13">
                  <c:v>Kloake verkotet</c:v>
                </c:pt>
                <c:pt idx="14">
                  <c:v>Legetätigkeit</c:v>
                </c:pt>
                <c:pt idx="16">
                  <c:v>Brustbein</c:v>
                </c:pt>
                <c:pt idx="17">
                  <c:v>Zehenverletzungen </c:v>
                </c:pt>
                <c:pt idx="18">
                  <c:v>Fußballen</c:v>
                </c:pt>
              </c:strCache>
            </c:strRef>
          </c:cat>
          <c:val>
            <c:numRef>
              <c:f>'Tierbeurteilung JH 1'!$F$32:$F$50</c:f>
              <c:numCache>
                <c:formatCode>0.0</c:formatCode>
                <c:ptCount val="19"/>
                <c:pt idx="0">
                  <c:v>0</c:v>
                </c:pt>
                <c:pt idx="1">
                  <c:v>100</c:v>
                </c:pt>
                <c:pt idx="2">
                  <c:v>0</c:v>
                </c:pt>
                <c:pt idx="3">
                  <c:v>0</c:v>
                </c:pt>
                <c:pt idx="4">
                  <c:v>20</c:v>
                </c:pt>
                <c:pt idx="5">
                  <c:v>22</c:v>
                </c:pt>
                <c:pt idx="6">
                  <c:v>0</c:v>
                </c:pt>
                <c:pt idx="7">
                  <c:v>4</c:v>
                </c:pt>
                <c:pt idx="8">
                  <c:v>2</c:v>
                </c:pt>
                <c:pt idx="9">
                  <c:v>44</c:v>
                </c:pt>
                <c:pt idx="10">
                  <c:v>26</c:v>
                </c:pt>
                <c:pt idx="11">
                  <c:v>10</c:v>
                </c:pt>
                <c:pt idx="12">
                  <c:v>4</c:v>
                </c:pt>
                <c:pt idx="13">
                  <c:v>0</c:v>
                </c:pt>
                <c:pt idx="14">
                  <c:v>0</c:v>
                </c:pt>
                <c:pt idx="16">
                  <c:v>4</c:v>
                </c:pt>
                <c:pt idx="17">
                  <c:v>2</c:v>
                </c:pt>
                <c:pt idx="18">
                  <c:v>0</c:v>
                </c:pt>
              </c:numCache>
            </c:numRef>
          </c:val>
          <c:extLst>
            <c:ext xmlns:c16="http://schemas.microsoft.com/office/drawing/2014/chart" uri="{C3380CC4-5D6E-409C-BE32-E72D297353CC}">
              <c16:uniqueId val="{00000001-8F4D-41E8-9792-721C4F2BC9CD}"/>
            </c:ext>
          </c:extLst>
        </c:ser>
        <c:dLbls>
          <c:showLegendKey val="0"/>
          <c:showVal val="0"/>
          <c:showCatName val="0"/>
          <c:showSerName val="0"/>
          <c:showPercent val="0"/>
          <c:showBubbleSize val="0"/>
        </c:dLbls>
        <c:gapWidth val="150"/>
        <c:overlap val="100"/>
        <c:axId val="599892392"/>
        <c:axId val="1"/>
      </c:barChart>
      <c:catAx>
        <c:axId val="599892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de-DE"/>
          </a:p>
        </c:txPr>
        <c:crossAx val="1"/>
        <c:crossesAt val="0"/>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de-DE"/>
          </a:p>
        </c:txPr>
        <c:crossAx val="599892392"/>
        <c:crosses val="autoZero"/>
        <c:crossBetween val="between"/>
      </c:valAx>
      <c:spPr>
        <a:solidFill>
          <a:srgbClr val="FFFF99"/>
        </a:solidFill>
        <a:ln w="12700">
          <a:solidFill>
            <a:srgbClr val="808080"/>
          </a:solidFill>
          <a:prstDash val="solid"/>
        </a:ln>
      </c:spPr>
    </c:plotArea>
    <c:legend>
      <c:legendPos val="b"/>
      <c:legendEntry>
        <c:idx val="0"/>
        <c:txPr>
          <a:bodyPr/>
          <a:lstStyle/>
          <a:p>
            <a:pPr>
              <a:defRPr sz="1100" b="0" i="0" u="none" strike="noStrike" baseline="0">
                <a:solidFill>
                  <a:srgbClr val="000000"/>
                </a:solidFill>
                <a:latin typeface="Arial"/>
                <a:ea typeface="Arial"/>
                <a:cs typeface="Arial"/>
              </a:defRPr>
            </a:pPr>
            <a:endParaRPr lang="de-DE"/>
          </a:p>
        </c:txPr>
      </c:legendEntry>
      <c:layout>
        <c:manualLayout>
          <c:xMode val="edge"/>
          <c:yMode val="edge"/>
          <c:x val="3.991814035540639E-2"/>
          <c:y val="5.2044758066443882E-2"/>
          <c:w val="0.18219055225678757"/>
          <c:h val="0.10780708422376165"/>
        </c:manualLayout>
      </c:layout>
      <c:overlay val="0"/>
      <c:spPr>
        <a:solidFill>
          <a:srgbClr val="FFFF99"/>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CC00"/>
    </a:solidFill>
    <a:ln w="57150">
      <a:solidFill>
        <a:srgbClr val="0070C0"/>
      </a:solidFill>
      <a:prstDash val="solid"/>
    </a:ln>
  </c:spPr>
  <c:txPr>
    <a:bodyPr/>
    <a:lstStyle/>
    <a:p>
      <a:pPr>
        <a:defRPr sz="145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de-DE" sz="1750" b="1" i="0" u="none" strike="noStrike" baseline="0">
                <a:solidFill>
                  <a:srgbClr val="FFFFFF"/>
                </a:solidFill>
                <a:latin typeface="Arial"/>
                <a:cs typeface="Arial"/>
              </a:rPr>
              <a:t>Legehennen</a:t>
            </a:r>
          </a:p>
          <a:p>
            <a:pPr>
              <a:defRPr sz="1450" b="0" i="0" u="none" strike="noStrike" baseline="0">
                <a:solidFill>
                  <a:srgbClr val="000000"/>
                </a:solidFill>
                <a:latin typeface="Arial"/>
                <a:ea typeface="Arial"/>
                <a:cs typeface="Arial"/>
              </a:defRPr>
            </a:pPr>
            <a:r>
              <a:rPr lang="de-DE" sz="1750" b="1" i="0" u="none" strike="noStrike" baseline="0">
                <a:solidFill>
                  <a:srgbClr val="FFFFFF"/>
                </a:solidFill>
                <a:latin typeface="Arial"/>
                <a:cs typeface="Arial"/>
              </a:rPr>
              <a:t>Anteil Tiere mit Schäden (%)</a:t>
            </a:r>
          </a:p>
        </c:rich>
      </c:tx>
      <c:layout>
        <c:manualLayout>
          <c:xMode val="edge"/>
          <c:yMode val="edge"/>
          <c:x val="0.32581525330916367"/>
          <c:y val="2.7267424905220182E-2"/>
        </c:manualLayout>
      </c:layout>
      <c:overlay val="0"/>
      <c:spPr>
        <a:solidFill>
          <a:srgbClr val="008000"/>
        </a:solidFill>
        <a:ln w="25400">
          <a:noFill/>
        </a:ln>
      </c:spPr>
    </c:title>
    <c:autoTitleDeleted val="0"/>
    <c:plotArea>
      <c:layout>
        <c:manualLayout>
          <c:layoutTarget val="inner"/>
          <c:xMode val="edge"/>
          <c:yMode val="edge"/>
          <c:x val="9.4558908467500591E-2"/>
          <c:y val="0.19070406269287046"/>
          <c:w val="0.86105915134799771"/>
          <c:h val="0.48373713463557377"/>
        </c:manualLayout>
      </c:layout>
      <c:barChart>
        <c:barDir val="col"/>
        <c:grouping val="stacked"/>
        <c:varyColors val="0"/>
        <c:ser>
          <c:idx val="1"/>
          <c:order val="0"/>
          <c:tx>
            <c:strRef>
              <c:f>' Tierbeurteilung LH 1'!$I$34</c:f>
              <c:strCache>
                <c:ptCount val="1"/>
                <c:pt idx="0">
                  <c:v>Note 2</c:v>
                </c:pt>
              </c:strCache>
            </c:strRef>
          </c:tx>
          <c:spPr>
            <a:solidFill>
              <a:srgbClr val="FF0000"/>
            </a:solidFill>
            <a:ln w="12700">
              <a:solidFill>
                <a:srgbClr val="000000"/>
              </a:solidFill>
              <a:prstDash val="solid"/>
            </a:ln>
          </c:spPr>
          <c:invertIfNegative val="0"/>
          <c:cat>
            <c:strRef>
              <c:f>' Tierbeurteilung LH 1'!$A$35:$B$56</c:f>
              <c:strCache>
                <c:ptCount val="22"/>
                <c:pt idx="0">
                  <c:v>gekürzte Schnäbel</c:v>
                </c:pt>
                <c:pt idx="1">
                  <c:v>intakte Schnäbel</c:v>
                </c:pt>
                <c:pt idx="2">
                  <c:v>Augen</c:v>
                </c:pt>
                <c:pt idx="3">
                  <c:v>Atemwegsinfektionen</c:v>
                </c:pt>
                <c:pt idx="4">
                  <c:v>Kammfarbe blaß/rot</c:v>
                </c:pt>
                <c:pt idx="5">
                  <c:v>Kammfarbe bläulich</c:v>
                </c:pt>
                <c:pt idx="6">
                  <c:v>Verletzungen Weichteile Kopf</c:v>
                </c:pt>
                <c:pt idx="7">
                  <c:v>Gefieder Hals</c:v>
                </c:pt>
                <c:pt idx="8">
                  <c:v>Kropf</c:v>
                </c:pt>
                <c:pt idx="9">
                  <c:v>Rücken/Schwanz/Bürzel Gefieder</c:v>
                </c:pt>
                <c:pt idx="10">
                  <c:v>Rücken/Schwanz/Bürzel Verletzungen</c:v>
                </c:pt>
                <c:pt idx="11">
                  <c:v>Rücken/Schwanz verkotet</c:v>
                </c:pt>
                <c:pt idx="12">
                  <c:v>Bürzel/Kloake/Legebauch Gefieder</c:v>
                </c:pt>
                <c:pt idx="13">
                  <c:v>Bürzel/Kloake/Legebauch Verletzungen</c:v>
                </c:pt>
                <c:pt idx="14">
                  <c:v>Kloake verkotet</c:v>
                </c:pt>
                <c:pt idx="15">
                  <c:v>Legebauchentzündung</c:v>
                </c:pt>
                <c:pt idx="16">
                  <c:v>Kloakenvorfall</c:v>
                </c:pt>
                <c:pt idx="17">
                  <c:v>Legetätigkeit</c:v>
                </c:pt>
                <c:pt idx="19">
                  <c:v>Brustbein</c:v>
                </c:pt>
                <c:pt idx="20">
                  <c:v>Zehenverletzungen</c:v>
                </c:pt>
                <c:pt idx="21">
                  <c:v>Fußballen</c:v>
                </c:pt>
              </c:strCache>
            </c:strRef>
          </c:cat>
          <c:val>
            <c:numRef>
              <c:f>' Tierbeurteilung LH 1'!$I$35:$I$56</c:f>
              <c:numCache>
                <c:formatCode>0</c:formatCode>
                <c:ptCount val="22"/>
                <c:pt idx="0">
                  <c:v>0</c:v>
                </c:pt>
                <c:pt idx="1">
                  <c:v>2</c:v>
                </c:pt>
                <c:pt idx="2">
                  <c:v>0</c:v>
                </c:pt>
                <c:pt idx="3">
                  <c:v>0</c:v>
                </c:pt>
                <c:pt idx="4">
                  <c:v>2</c:v>
                </c:pt>
                <c:pt idx="5">
                  <c:v>4</c:v>
                </c:pt>
                <c:pt idx="6">
                  <c:v>8</c:v>
                </c:pt>
                <c:pt idx="7">
                  <c:v>0</c:v>
                </c:pt>
                <c:pt idx="8">
                  <c:v>0</c:v>
                </c:pt>
                <c:pt idx="9">
                  <c:v>40</c:v>
                </c:pt>
                <c:pt idx="10">
                  <c:v>22</c:v>
                </c:pt>
                <c:pt idx="11">
                  <c:v>2</c:v>
                </c:pt>
                <c:pt idx="12">
                  <c:v>52</c:v>
                </c:pt>
                <c:pt idx="13">
                  <c:v>32</c:v>
                </c:pt>
                <c:pt idx="14">
                  <c:v>0</c:v>
                </c:pt>
                <c:pt idx="15">
                  <c:v>0</c:v>
                </c:pt>
                <c:pt idx="16">
                  <c:v>0</c:v>
                </c:pt>
                <c:pt idx="17">
                  <c:v>0</c:v>
                </c:pt>
                <c:pt idx="19">
                  <c:v>24</c:v>
                </c:pt>
                <c:pt idx="20">
                  <c:v>0</c:v>
                </c:pt>
                <c:pt idx="21">
                  <c:v>0</c:v>
                </c:pt>
              </c:numCache>
            </c:numRef>
          </c:val>
          <c:extLst>
            <c:ext xmlns:c16="http://schemas.microsoft.com/office/drawing/2014/chart" uri="{C3380CC4-5D6E-409C-BE32-E72D297353CC}">
              <c16:uniqueId val="{00000000-0CB0-4187-8EAB-4F2B1588B45C}"/>
            </c:ext>
          </c:extLst>
        </c:ser>
        <c:ser>
          <c:idx val="0"/>
          <c:order val="1"/>
          <c:tx>
            <c:strRef>
              <c:f>' Tierbeurteilung LH 1'!$F$34</c:f>
              <c:strCache>
                <c:ptCount val="1"/>
                <c:pt idx="0">
                  <c:v>Note 1</c:v>
                </c:pt>
              </c:strCache>
            </c:strRef>
          </c:tx>
          <c:spPr>
            <a:solidFill>
              <a:srgbClr val="969696"/>
            </a:solidFill>
            <a:ln w="12700">
              <a:solidFill>
                <a:srgbClr val="000000"/>
              </a:solidFill>
              <a:prstDash val="solid"/>
            </a:ln>
          </c:spPr>
          <c:invertIfNegative val="0"/>
          <c:cat>
            <c:strRef>
              <c:f>' Tierbeurteilung LH 1'!$A$35:$B$56</c:f>
              <c:strCache>
                <c:ptCount val="22"/>
                <c:pt idx="0">
                  <c:v>gekürzte Schnäbel</c:v>
                </c:pt>
                <c:pt idx="1">
                  <c:v>intakte Schnäbel</c:v>
                </c:pt>
                <c:pt idx="2">
                  <c:v>Augen</c:v>
                </c:pt>
                <c:pt idx="3">
                  <c:v>Atemwegsinfektionen</c:v>
                </c:pt>
                <c:pt idx="4">
                  <c:v>Kammfarbe blaß/rot</c:v>
                </c:pt>
                <c:pt idx="5">
                  <c:v>Kammfarbe bläulich</c:v>
                </c:pt>
                <c:pt idx="6">
                  <c:v>Verletzungen Weichteile Kopf</c:v>
                </c:pt>
                <c:pt idx="7">
                  <c:v>Gefieder Hals</c:v>
                </c:pt>
                <c:pt idx="8">
                  <c:v>Kropf</c:v>
                </c:pt>
                <c:pt idx="9">
                  <c:v>Rücken/Schwanz/Bürzel Gefieder</c:v>
                </c:pt>
                <c:pt idx="10">
                  <c:v>Rücken/Schwanz/Bürzel Verletzungen</c:v>
                </c:pt>
                <c:pt idx="11">
                  <c:v>Rücken/Schwanz verkotet</c:v>
                </c:pt>
                <c:pt idx="12">
                  <c:v>Bürzel/Kloake/Legebauch Gefieder</c:v>
                </c:pt>
                <c:pt idx="13">
                  <c:v>Bürzel/Kloake/Legebauch Verletzungen</c:v>
                </c:pt>
                <c:pt idx="14">
                  <c:v>Kloake verkotet</c:v>
                </c:pt>
                <c:pt idx="15">
                  <c:v>Legebauchentzündung</c:v>
                </c:pt>
                <c:pt idx="16">
                  <c:v>Kloakenvorfall</c:v>
                </c:pt>
                <c:pt idx="17">
                  <c:v>Legetätigkeit</c:v>
                </c:pt>
                <c:pt idx="19">
                  <c:v>Brustbein</c:v>
                </c:pt>
                <c:pt idx="20">
                  <c:v>Zehenverletzungen</c:v>
                </c:pt>
                <c:pt idx="21">
                  <c:v>Fußballen</c:v>
                </c:pt>
              </c:strCache>
            </c:strRef>
          </c:cat>
          <c:val>
            <c:numRef>
              <c:f>' Tierbeurteilung LH 1'!$F$35:$F$56</c:f>
              <c:numCache>
                <c:formatCode>0</c:formatCode>
                <c:ptCount val="22"/>
                <c:pt idx="0">
                  <c:v>0</c:v>
                </c:pt>
                <c:pt idx="1">
                  <c:v>10</c:v>
                </c:pt>
                <c:pt idx="2">
                  <c:v>0</c:v>
                </c:pt>
                <c:pt idx="3">
                  <c:v>0</c:v>
                </c:pt>
                <c:pt idx="4">
                  <c:v>20</c:v>
                </c:pt>
                <c:pt idx="5">
                  <c:v>18</c:v>
                </c:pt>
                <c:pt idx="6">
                  <c:v>4</c:v>
                </c:pt>
                <c:pt idx="7">
                  <c:v>20</c:v>
                </c:pt>
                <c:pt idx="8">
                  <c:v>0</c:v>
                </c:pt>
                <c:pt idx="9">
                  <c:v>56</c:v>
                </c:pt>
                <c:pt idx="10">
                  <c:v>40</c:v>
                </c:pt>
                <c:pt idx="11">
                  <c:v>12</c:v>
                </c:pt>
                <c:pt idx="12">
                  <c:v>44</c:v>
                </c:pt>
                <c:pt idx="13">
                  <c:v>54</c:v>
                </c:pt>
                <c:pt idx="14">
                  <c:v>0</c:v>
                </c:pt>
                <c:pt idx="15">
                  <c:v>2</c:v>
                </c:pt>
                <c:pt idx="16">
                  <c:v>0</c:v>
                </c:pt>
                <c:pt idx="17">
                  <c:v>2</c:v>
                </c:pt>
                <c:pt idx="19">
                  <c:v>4</c:v>
                </c:pt>
                <c:pt idx="20">
                  <c:v>0</c:v>
                </c:pt>
                <c:pt idx="21">
                  <c:v>20</c:v>
                </c:pt>
              </c:numCache>
            </c:numRef>
          </c:val>
          <c:extLst>
            <c:ext xmlns:c16="http://schemas.microsoft.com/office/drawing/2014/chart" uri="{C3380CC4-5D6E-409C-BE32-E72D297353CC}">
              <c16:uniqueId val="{00000001-0CB0-4187-8EAB-4F2B1588B45C}"/>
            </c:ext>
          </c:extLst>
        </c:ser>
        <c:dLbls>
          <c:showLegendKey val="0"/>
          <c:showVal val="0"/>
          <c:showCatName val="0"/>
          <c:showSerName val="0"/>
          <c:showPercent val="0"/>
          <c:showBubbleSize val="0"/>
        </c:dLbls>
        <c:gapWidth val="150"/>
        <c:overlap val="100"/>
        <c:axId val="685514960"/>
        <c:axId val="1"/>
      </c:barChart>
      <c:catAx>
        <c:axId val="685514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70" b="1"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de-DE"/>
          </a:p>
        </c:txPr>
        <c:crossAx val="685514960"/>
        <c:crosses val="autoZero"/>
        <c:crossBetween val="between"/>
      </c:valAx>
      <c:spPr>
        <a:solidFill>
          <a:srgbClr val="FFFF99"/>
        </a:solidFill>
        <a:ln w="12700">
          <a:solidFill>
            <a:srgbClr val="808080"/>
          </a:solidFill>
          <a:prstDash val="solid"/>
        </a:ln>
      </c:spPr>
    </c:plotArea>
    <c:legend>
      <c:legendPos val="b"/>
      <c:layout>
        <c:manualLayout>
          <c:xMode val="edge"/>
          <c:yMode val="edge"/>
          <c:x val="2.6288125854771752E-2"/>
          <c:y val="5.1724389336390425E-2"/>
          <c:w val="0.18191404132037453"/>
          <c:h val="0.1034485272674249"/>
        </c:manualLayout>
      </c:layout>
      <c:overlay val="0"/>
      <c:spPr>
        <a:solidFill>
          <a:srgbClr val="FFFF99"/>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CC00"/>
    </a:solidFill>
    <a:ln w="57150">
      <a:solidFill>
        <a:srgbClr val="00B050"/>
      </a:solidFill>
      <a:prstDash val="solid"/>
    </a:ln>
  </c:spPr>
  <c:txPr>
    <a:bodyPr/>
    <a:lstStyle/>
    <a:p>
      <a:pPr>
        <a:defRPr sz="145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5316969708808"/>
          <c:y val="3.8072263250118935E-2"/>
          <c:w val="0.7847475290119732"/>
          <c:h val="0.62184696641860926"/>
        </c:manualLayout>
      </c:layout>
      <c:barChart>
        <c:barDir val="col"/>
        <c:grouping val="clustered"/>
        <c:varyColors val="0"/>
        <c:ser>
          <c:idx val="0"/>
          <c:order val="1"/>
          <c:tx>
            <c:v>Anzahl Tiere</c:v>
          </c:tx>
          <c:spPr>
            <a:solidFill>
              <a:srgbClr val="993300"/>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GewichtsAnalyse!$N$26:$N$37</c:f>
              <c:strCache>
                <c:ptCount val="11"/>
                <c:pt idx="1">
                  <c:v>1.060–1.199</c:v>
                </c:pt>
                <c:pt idx="2">
                  <c:v>2.450–1.338</c:v>
                </c:pt>
                <c:pt idx="3">
                  <c:v>1.338–1.477</c:v>
                </c:pt>
                <c:pt idx="4">
                  <c:v>1.477–1.616</c:v>
                </c:pt>
                <c:pt idx="5">
                  <c:v>1.616–1.755</c:v>
                </c:pt>
                <c:pt idx="6">
                  <c:v>1.755–1.894</c:v>
                </c:pt>
                <c:pt idx="7">
                  <c:v>1.894–2.033</c:v>
                </c:pt>
                <c:pt idx="8">
                  <c:v>2.033–2.172</c:v>
                </c:pt>
                <c:pt idx="9">
                  <c:v>2.172–2.311</c:v>
                </c:pt>
                <c:pt idx="10">
                  <c:v>2.311–2.450</c:v>
                </c:pt>
              </c:strCache>
            </c:strRef>
          </c:cat>
          <c:val>
            <c:numRef>
              <c:f>GewichtsAnalyse!$O$26:$O$37</c:f>
              <c:numCache>
                <c:formatCode>0</c:formatCode>
                <c:ptCount val="12"/>
                <c:pt idx="1">
                  <c:v>1</c:v>
                </c:pt>
                <c:pt idx="2">
                  <c:v>0</c:v>
                </c:pt>
                <c:pt idx="3">
                  <c:v>0</c:v>
                </c:pt>
                <c:pt idx="4">
                  <c:v>18</c:v>
                </c:pt>
                <c:pt idx="5">
                  <c:v>26</c:v>
                </c:pt>
                <c:pt idx="6">
                  <c:v>26</c:v>
                </c:pt>
                <c:pt idx="7">
                  <c:v>20</c:v>
                </c:pt>
                <c:pt idx="8">
                  <c:v>8</c:v>
                </c:pt>
                <c:pt idx="9">
                  <c:v>0</c:v>
                </c:pt>
                <c:pt idx="10">
                  <c:v>1</c:v>
                </c:pt>
              </c:numCache>
            </c:numRef>
          </c:val>
          <c:extLst>
            <c:ext xmlns:c16="http://schemas.microsoft.com/office/drawing/2014/chart" uri="{C3380CC4-5D6E-409C-BE32-E72D297353CC}">
              <c16:uniqueId val="{00000000-1F18-4689-A00A-4EFEC212204B}"/>
            </c:ext>
          </c:extLst>
        </c:ser>
        <c:dLbls>
          <c:showLegendKey val="0"/>
          <c:showVal val="0"/>
          <c:showCatName val="0"/>
          <c:showSerName val="0"/>
          <c:showPercent val="0"/>
          <c:showBubbleSize val="0"/>
        </c:dLbls>
        <c:gapWidth val="36"/>
        <c:overlap val="6"/>
        <c:axId val="685524144"/>
        <c:axId val="1"/>
      </c:barChart>
      <c:scatterChart>
        <c:scatterStyle val="smoothMarker"/>
        <c:varyColors val="0"/>
        <c:ser>
          <c:idx val="1"/>
          <c:order val="0"/>
          <c:tx>
            <c:v>Normalverteilung</c:v>
          </c:tx>
          <c:spPr>
            <a:ln>
              <a:solidFill>
                <a:schemeClr val="accent3">
                  <a:lumMod val="50000"/>
                </a:schemeClr>
              </a:solidFill>
            </a:ln>
          </c:spPr>
          <c:marker>
            <c:symbol val="none"/>
          </c:marker>
          <c:yVal>
            <c:numRef>
              <c:f>GewichtsAnalyse!$K$24:$K$34</c:f>
              <c:numCache>
                <c:formatCode>0.000</c:formatCode>
                <c:ptCount val="11"/>
                <c:pt idx="0">
                  <c:v>6.9891268536668538E-7</c:v>
                </c:pt>
                <c:pt idx="1">
                  <c:v>1.0848859898402761E-5</c:v>
                </c:pt>
                <c:pt idx="2">
                  <c:v>9.5235998172340077E-5</c:v>
                </c:pt>
                <c:pt idx="3">
                  <c:v>4.7279626250476797E-4</c:v>
                </c:pt>
                <c:pt idx="4">
                  <c:v>1.3274029882708491E-3</c:v>
                </c:pt>
                <c:pt idx="5">
                  <c:v>2.1075961994338837E-3</c:v>
                </c:pt>
                <c:pt idx="6">
                  <c:v>1.8924651123355487E-3</c:v>
                </c:pt>
                <c:pt idx="7">
                  <c:v>9.6100183464189028E-4</c:v>
                </c:pt>
                <c:pt idx="8">
                  <c:v>2.7597923791119398E-4</c:v>
                </c:pt>
                <c:pt idx="9">
                  <c:v>4.4821301666139012E-5</c:v>
                </c:pt>
                <c:pt idx="10">
                  <c:v>4.1166920253107545E-6</c:v>
                </c:pt>
              </c:numCache>
            </c:numRef>
          </c:yVal>
          <c:smooth val="1"/>
          <c:extLst>
            <c:ext xmlns:c16="http://schemas.microsoft.com/office/drawing/2014/chart" uri="{C3380CC4-5D6E-409C-BE32-E72D297353CC}">
              <c16:uniqueId val="{00000001-1F18-4689-A00A-4EFEC212204B}"/>
            </c:ext>
          </c:extLst>
        </c:ser>
        <c:dLbls>
          <c:showLegendKey val="0"/>
          <c:showVal val="0"/>
          <c:showCatName val="0"/>
          <c:showSerName val="0"/>
          <c:showPercent val="0"/>
          <c:showBubbleSize val="0"/>
        </c:dLbls>
        <c:axId val="3"/>
        <c:axId val="4"/>
      </c:scatterChart>
      <c:catAx>
        <c:axId val="68552414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de-DE"/>
                  <a:t>Verteilung der Hennengewichte</a:t>
                </a:r>
              </a:p>
            </c:rich>
          </c:tx>
          <c:layout>
            <c:manualLayout>
              <c:xMode val="edge"/>
              <c:yMode val="edge"/>
              <c:x val="0.32987255459046999"/>
              <c:y val="0.890042964374676"/>
            </c:manualLayout>
          </c:layout>
          <c:overlay val="0"/>
          <c:spPr>
            <a:noFill/>
            <a:ln w="25400">
              <a:noFill/>
            </a:ln>
          </c:spPr>
        </c:title>
        <c:numFmt formatCode="0.00"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
        <c:crosses val="autoZero"/>
        <c:auto val="0"/>
        <c:lblAlgn val="ctr"/>
        <c:lblOffset val="100"/>
        <c:noMultiLvlLbl val="0"/>
      </c:catAx>
      <c:valAx>
        <c:axId val="1"/>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de-DE"/>
                  <a:t>Anzahl Tiere</a:t>
                </a:r>
              </a:p>
            </c:rich>
          </c:tx>
          <c:layout>
            <c:manualLayout>
              <c:xMode val="edge"/>
              <c:yMode val="edge"/>
              <c:x val="3.2987153989771895E-2"/>
              <c:y val="0.26142958244869069"/>
            </c:manualLayout>
          </c:layout>
          <c:overlay val="0"/>
          <c:spPr>
            <a:noFill/>
            <a:ln w="25400">
              <a:noFill/>
            </a:ln>
          </c:spPr>
        </c:title>
        <c:numFmt formatCode="0" sourceLinked="1"/>
        <c:majorTickMark val="cross"/>
        <c:minorTickMark val="out"/>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5524144"/>
        <c:crosses val="autoZero"/>
        <c:crossBetween val="midCat"/>
      </c:valAx>
      <c:valAx>
        <c:axId val="3"/>
        <c:scaling>
          <c:orientation val="minMax"/>
        </c:scaling>
        <c:delete val="0"/>
        <c:axPos val="b"/>
        <c:majorTickMark val="none"/>
        <c:minorTickMark val="none"/>
        <c:tickLblPos val="none"/>
        <c:crossAx val="4"/>
        <c:crosses val="autoZero"/>
        <c:crossBetween val="midCat"/>
      </c:valAx>
      <c:valAx>
        <c:axId val="4"/>
        <c:scaling>
          <c:orientation val="minMax"/>
        </c:scaling>
        <c:delete val="0"/>
        <c:axPos val="r"/>
        <c:numFmt formatCode="0.000" sourceLinked="1"/>
        <c:majorTickMark val="out"/>
        <c:minorTickMark val="none"/>
        <c:tickLblPos val="nextTo"/>
        <c:spPr>
          <a:ln>
            <a:noFill/>
          </a:ln>
        </c:spPr>
        <c:txPr>
          <a:bodyPr rot="0" vert="horz"/>
          <a:lstStyle/>
          <a:p>
            <a:pPr>
              <a:defRPr sz="1000" b="0" i="0" u="none" strike="noStrike" baseline="0">
                <a:solidFill>
                  <a:srgbClr val="FFCC00"/>
                </a:solidFill>
                <a:latin typeface="Calibri"/>
                <a:ea typeface="Calibri"/>
                <a:cs typeface="Calibri"/>
              </a:defRPr>
            </a:pPr>
            <a:endParaRPr lang="de-DE"/>
          </a:p>
        </c:txPr>
        <c:crossAx val="3"/>
        <c:crosses val="max"/>
        <c:crossBetween val="midCat"/>
      </c:valAx>
      <c:spPr>
        <a:solidFill>
          <a:srgbClr val="FFFFCC"/>
        </a:solidFill>
        <a:ln w="25400">
          <a:noFill/>
        </a:ln>
      </c:spPr>
    </c:plotArea>
    <c:legend>
      <c:legendPos val="r"/>
      <c:layout>
        <c:manualLayout>
          <c:xMode val="edge"/>
          <c:yMode val="edge"/>
          <c:x val="0.58118641258760173"/>
          <c:y val="6.1571403892984704E-2"/>
          <c:w val="0.27061889493194791"/>
          <c:h val="0.13588166128915413"/>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FFCC00"/>
    </a:solidFill>
    <a:ln w="381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de-DE"/>
              <a:t>Sollgewichte der einzelnen Herkünfte</a:t>
            </a:r>
          </a:p>
        </c:rich>
      </c:tx>
      <c:layout>
        <c:manualLayout>
          <c:xMode val="edge"/>
          <c:yMode val="edge"/>
          <c:x val="0.33145506844048905"/>
          <c:y val="2.439018863649238E-2"/>
        </c:manualLayout>
      </c:layout>
      <c:overlay val="0"/>
      <c:spPr>
        <a:noFill/>
        <a:ln w="25400">
          <a:noFill/>
        </a:ln>
      </c:spPr>
    </c:title>
    <c:autoTitleDeleted val="0"/>
    <c:plotArea>
      <c:layout>
        <c:manualLayout>
          <c:layoutTarget val="inner"/>
          <c:xMode val="edge"/>
          <c:yMode val="edge"/>
          <c:x val="4.2201569545042263E-2"/>
          <c:y val="0.11375346995423469"/>
          <c:w val="0.91741046976807361"/>
          <c:h val="0.73202066063562532"/>
        </c:manualLayout>
      </c:layout>
      <c:lineChart>
        <c:grouping val="standard"/>
        <c:varyColors val="0"/>
        <c:ser>
          <c:idx val="1"/>
          <c:order val="0"/>
          <c:tx>
            <c:strRef>
              <c:f>Sollgewichte!$A$3</c:f>
              <c:strCache>
                <c:ptCount val="1"/>
                <c:pt idx="0">
                  <c:v>Herkunft:</c:v>
                </c:pt>
              </c:strCache>
            </c:strRef>
          </c:tx>
          <c:spPr>
            <a:ln w="28575" cap="rnd">
              <a:solidFill>
                <a:schemeClr val="accent2"/>
              </a:solidFill>
              <a:round/>
            </a:ln>
            <a:effectLst/>
          </c:spPr>
          <c:marker>
            <c:symbol val="none"/>
          </c:marker>
          <c:val>
            <c:numRef>
              <c:f>Sollgewichte!$B$3:$CW$3</c:f>
              <c:numCache>
                <c:formatCode>General</c:formatCode>
                <c:ptCount val="100"/>
              </c:numCache>
            </c:numRef>
          </c:val>
          <c:smooth val="0"/>
          <c:extLst>
            <c:ext xmlns:c16="http://schemas.microsoft.com/office/drawing/2014/chart" uri="{C3380CC4-5D6E-409C-BE32-E72D297353CC}">
              <c16:uniqueId val="{00000000-0C0D-4DDF-AF8A-18F2BD1C9A6A}"/>
            </c:ext>
          </c:extLst>
        </c:ser>
        <c:ser>
          <c:idx val="2"/>
          <c:order val="1"/>
          <c:tx>
            <c:strRef>
              <c:f>Sollgewichte!$A$4</c:f>
              <c:strCache>
                <c:ptCount val="1"/>
                <c:pt idx="0">
                  <c:v>Lohmann Brown Plus</c:v>
                </c:pt>
              </c:strCache>
            </c:strRef>
          </c:tx>
          <c:spPr>
            <a:ln w="28575" cap="rnd">
              <a:solidFill>
                <a:schemeClr val="accent3"/>
              </a:solidFill>
              <a:round/>
            </a:ln>
            <a:effectLst/>
          </c:spPr>
          <c:marker>
            <c:symbol val="none"/>
          </c:marker>
          <c:val>
            <c:numRef>
              <c:f>Sollgewichte!$B$4:$CW$4</c:f>
              <c:numCache>
                <c:formatCode>General</c:formatCode>
                <c:ptCount val="100"/>
                <c:pt idx="0">
                  <c:v>75</c:v>
                </c:pt>
                <c:pt idx="1">
                  <c:v>130</c:v>
                </c:pt>
                <c:pt idx="2">
                  <c:v>195</c:v>
                </c:pt>
                <c:pt idx="3">
                  <c:v>275</c:v>
                </c:pt>
                <c:pt idx="4">
                  <c:v>370</c:v>
                </c:pt>
                <c:pt idx="5">
                  <c:v>480</c:v>
                </c:pt>
                <c:pt idx="6">
                  <c:v>590</c:v>
                </c:pt>
                <c:pt idx="7">
                  <c:v>695</c:v>
                </c:pt>
                <c:pt idx="8">
                  <c:v>795</c:v>
                </c:pt>
                <c:pt idx="9">
                  <c:v>890</c:v>
                </c:pt>
                <c:pt idx="10">
                  <c:v>980</c:v>
                </c:pt>
                <c:pt idx="11">
                  <c:v>1068</c:v>
                </c:pt>
                <c:pt idx="12">
                  <c:v>1153</c:v>
                </c:pt>
                <c:pt idx="13">
                  <c:v>1235</c:v>
                </c:pt>
                <c:pt idx="14">
                  <c:v>1315</c:v>
                </c:pt>
                <c:pt idx="15">
                  <c:v>1395</c:v>
                </c:pt>
                <c:pt idx="16">
                  <c:v>1475</c:v>
                </c:pt>
                <c:pt idx="17">
                  <c:v>1565</c:v>
                </c:pt>
                <c:pt idx="18">
                  <c:v>1655</c:v>
                </c:pt>
                <c:pt idx="19">
                  <c:v>1740</c:v>
                </c:pt>
                <c:pt idx="20">
                  <c:v>1815</c:v>
                </c:pt>
                <c:pt idx="21">
                  <c:v>1894</c:v>
                </c:pt>
                <c:pt idx="22">
                  <c:v>1934</c:v>
                </c:pt>
                <c:pt idx="23">
                  <c:v>1974</c:v>
                </c:pt>
                <c:pt idx="24">
                  <c:v>1989</c:v>
                </c:pt>
                <c:pt idx="25">
                  <c:v>2004</c:v>
                </c:pt>
                <c:pt idx="26">
                  <c:v>2011</c:v>
                </c:pt>
                <c:pt idx="27">
                  <c:v>2017</c:v>
                </c:pt>
                <c:pt idx="28">
                  <c:v>2021</c:v>
                </c:pt>
                <c:pt idx="29">
                  <c:v>2027</c:v>
                </c:pt>
                <c:pt idx="30">
                  <c:v>2032</c:v>
                </c:pt>
                <c:pt idx="31">
                  <c:v>2037</c:v>
                </c:pt>
                <c:pt idx="32">
                  <c:v>2042</c:v>
                </c:pt>
                <c:pt idx="33">
                  <c:v>2047</c:v>
                </c:pt>
                <c:pt idx="34">
                  <c:v>2052</c:v>
                </c:pt>
                <c:pt idx="35">
                  <c:v>2056</c:v>
                </c:pt>
                <c:pt idx="36">
                  <c:v>2060</c:v>
                </c:pt>
                <c:pt idx="37">
                  <c:v>2064</c:v>
                </c:pt>
                <c:pt idx="38">
                  <c:v>2068</c:v>
                </c:pt>
                <c:pt idx="39">
                  <c:v>2072</c:v>
                </c:pt>
                <c:pt idx="40">
                  <c:v>2076</c:v>
                </c:pt>
                <c:pt idx="41">
                  <c:v>2080</c:v>
                </c:pt>
                <c:pt idx="42">
                  <c:v>2084</c:v>
                </c:pt>
                <c:pt idx="43">
                  <c:v>2088</c:v>
                </c:pt>
                <c:pt idx="44">
                  <c:v>2092</c:v>
                </c:pt>
                <c:pt idx="45">
                  <c:v>2096</c:v>
                </c:pt>
                <c:pt idx="46">
                  <c:v>2100</c:v>
                </c:pt>
                <c:pt idx="47">
                  <c:v>2104</c:v>
                </c:pt>
                <c:pt idx="48">
                  <c:v>2108</c:v>
                </c:pt>
                <c:pt idx="49">
                  <c:v>2112</c:v>
                </c:pt>
                <c:pt idx="50">
                  <c:v>2116</c:v>
                </c:pt>
                <c:pt idx="51">
                  <c:v>2120</c:v>
                </c:pt>
                <c:pt idx="52">
                  <c:v>2124</c:v>
                </c:pt>
                <c:pt idx="53">
                  <c:v>2128</c:v>
                </c:pt>
                <c:pt idx="54">
                  <c:v>2132</c:v>
                </c:pt>
                <c:pt idx="55">
                  <c:v>2136</c:v>
                </c:pt>
                <c:pt idx="56">
                  <c:v>2140</c:v>
                </c:pt>
                <c:pt idx="57">
                  <c:v>2144</c:v>
                </c:pt>
                <c:pt idx="58">
                  <c:v>2148</c:v>
                </c:pt>
                <c:pt idx="59">
                  <c:v>2152</c:v>
                </c:pt>
                <c:pt idx="60">
                  <c:v>2156</c:v>
                </c:pt>
                <c:pt idx="61">
                  <c:v>2160</c:v>
                </c:pt>
                <c:pt idx="62">
                  <c:v>2164</c:v>
                </c:pt>
                <c:pt idx="63">
                  <c:v>2168</c:v>
                </c:pt>
                <c:pt idx="64">
                  <c:v>2172</c:v>
                </c:pt>
                <c:pt idx="65">
                  <c:v>2176</c:v>
                </c:pt>
                <c:pt idx="66">
                  <c:v>2180</c:v>
                </c:pt>
                <c:pt idx="67">
                  <c:v>2184</c:v>
                </c:pt>
                <c:pt idx="68">
                  <c:v>2188</c:v>
                </c:pt>
                <c:pt idx="69">
                  <c:v>2192</c:v>
                </c:pt>
                <c:pt idx="70">
                  <c:v>2196</c:v>
                </c:pt>
                <c:pt idx="71">
                  <c:v>2200</c:v>
                </c:pt>
                <c:pt idx="72">
                  <c:v>2202</c:v>
                </c:pt>
                <c:pt idx="73">
                  <c:v>2204</c:v>
                </c:pt>
                <c:pt idx="74">
                  <c:v>2206</c:v>
                </c:pt>
                <c:pt idx="75">
                  <c:v>2208</c:v>
                </c:pt>
                <c:pt idx="76">
                  <c:v>2210</c:v>
                </c:pt>
                <c:pt idx="77">
                  <c:v>2212</c:v>
                </c:pt>
                <c:pt idx="78">
                  <c:v>2214</c:v>
                </c:pt>
                <c:pt idx="79">
                  <c:v>2216</c:v>
                </c:pt>
                <c:pt idx="80">
                  <c:v>2218</c:v>
                </c:pt>
                <c:pt idx="81">
                  <c:v>2220</c:v>
                </c:pt>
                <c:pt idx="82">
                  <c:v>2222</c:v>
                </c:pt>
                <c:pt idx="83">
                  <c:v>2224</c:v>
                </c:pt>
                <c:pt idx="84">
                  <c:v>2225</c:v>
                </c:pt>
                <c:pt idx="85">
                  <c:v>2226</c:v>
                </c:pt>
                <c:pt idx="86">
                  <c:v>2227</c:v>
                </c:pt>
                <c:pt idx="87">
                  <c:v>2228</c:v>
                </c:pt>
                <c:pt idx="88">
                  <c:v>2229</c:v>
                </c:pt>
                <c:pt idx="89">
                  <c:v>2230</c:v>
                </c:pt>
                <c:pt idx="90">
                  <c:v>2231</c:v>
                </c:pt>
                <c:pt idx="91">
                  <c:v>2232</c:v>
                </c:pt>
                <c:pt idx="92">
                  <c:v>2233</c:v>
                </c:pt>
                <c:pt idx="93">
                  <c:v>2234</c:v>
                </c:pt>
                <c:pt idx="94">
                  <c:v>2235</c:v>
                </c:pt>
                <c:pt idx="95">
                  <c:v>2236</c:v>
                </c:pt>
                <c:pt idx="96">
                  <c:v>2237</c:v>
                </c:pt>
                <c:pt idx="97">
                  <c:v>2238</c:v>
                </c:pt>
                <c:pt idx="98">
                  <c:v>2239</c:v>
                </c:pt>
                <c:pt idx="99">
                  <c:v>2240</c:v>
                </c:pt>
              </c:numCache>
            </c:numRef>
          </c:val>
          <c:smooth val="0"/>
          <c:extLst>
            <c:ext xmlns:c16="http://schemas.microsoft.com/office/drawing/2014/chart" uri="{C3380CC4-5D6E-409C-BE32-E72D297353CC}">
              <c16:uniqueId val="{00000001-0C0D-4DDF-AF8A-18F2BD1C9A6A}"/>
            </c:ext>
          </c:extLst>
        </c:ser>
        <c:ser>
          <c:idx val="3"/>
          <c:order val="2"/>
          <c:tx>
            <c:strRef>
              <c:f>Sollgewichte!$A$5</c:f>
              <c:strCache>
                <c:ptCount val="1"/>
                <c:pt idx="0">
                  <c:v>Lohmann Brown Classic</c:v>
                </c:pt>
              </c:strCache>
            </c:strRef>
          </c:tx>
          <c:spPr>
            <a:ln w="28575" cap="rnd">
              <a:solidFill>
                <a:schemeClr val="accent4"/>
              </a:solidFill>
              <a:round/>
            </a:ln>
            <a:effectLst/>
          </c:spPr>
          <c:marker>
            <c:symbol val="none"/>
          </c:marker>
          <c:val>
            <c:numRef>
              <c:f>Sollgewichte!$B$5:$CW$5</c:f>
              <c:numCache>
                <c:formatCode>General</c:formatCode>
                <c:ptCount val="100"/>
                <c:pt idx="0">
                  <c:v>75</c:v>
                </c:pt>
                <c:pt idx="1">
                  <c:v>130</c:v>
                </c:pt>
                <c:pt idx="2">
                  <c:v>195</c:v>
                </c:pt>
                <c:pt idx="3">
                  <c:v>275</c:v>
                </c:pt>
                <c:pt idx="4">
                  <c:v>367</c:v>
                </c:pt>
                <c:pt idx="5">
                  <c:v>475</c:v>
                </c:pt>
                <c:pt idx="6">
                  <c:v>583</c:v>
                </c:pt>
                <c:pt idx="7">
                  <c:v>685</c:v>
                </c:pt>
                <c:pt idx="8">
                  <c:v>782</c:v>
                </c:pt>
                <c:pt idx="9">
                  <c:v>874</c:v>
                </c:pt>
                <c:pt idx="10">
                  <c:v>961</c:v>
                </c:pt>
                <c:pt idx="11">
                  <c:v>1043</c:v>
                </c:pt>
                <c:pt idx="12">
                  <c:v>1123</c:v>
                </c:pt>
                <c:pt idx="13">
                  <c:v>1197</c:v>
                </c:pt>
                <c:pt idx="14">
                  <c:v>1264</c:v>
                </c:pt>
                <c:pt idx="15">
                  <c:v>1330</c:v>
                </c:pt>
                <c:pt idx="16">
                  <c:v>1400</c:v>
                </c:pt>
                <c:pt idx="17">
                  <c:v>1475</c:v>
                </c:pt>
                <c:pt idx="18">
                  <c:v>1555</c:v>
                </c:pt>
                <c:pt idx="19">
                  <c:v>1640</c:v>
                </c:pt>
                <c:pt idx="20">
                  <c:v>1711</c:v>
                </c:pt>
                <c:pt idx="21">
                  <c:v>1790</c:v>
                </c:pt>
                <c:pt idx="22">
                  <c:v>1830</c:v>
                </c:pt>
                <c:pt idx="23">
                  <c:v>1870</c:v>
                </c:pt>
                <c:pt idx="24">
                  <c:v>1885</c:v>
                </c:pt>
                <c:pt idx="25">
                  <c:v>1900</c:v>
                </c:pt>
                <c:pt idx="26">
                  <c:v>1905</c:v>
                </c:pt>
                <c:pt idx="27">
                  <c:v>1911</c:v>
                </c:pt>
                <c:pt idx="28">
                  <c:v>1915</c:v>
                </c:pt>
                <c:pt idx="29">
                  <c:v>1920</c:v>
                </c:pt>
                <c:pt idx="30">
                  <c:v>1923</c:v>
                </c:pt>
                <c:pt idx="31">
                  <c:v>1925</c:v>
                </c:pt>
                <c:pt idx="32">
                  <c:v>1928</c:v>
                </c:pt>
                <c:pt idx="33">
                  <c:v>1931</c:v>
                </c:pt>
                <c:pt idx="34">
                  <c:v>1933</c:v>
                </c:pt>
                <c:pt idx="35">
                  <c:v>1935</c:v>
                </c:pt>
                <c:pt idx="36">
                  <c:v>1938</c:v>
                </c:pt>
                <c:pt idx="37">
                  <c:v>1940</c:v>
                </c:pt>
                <c:pt idx="38">
                  <c:v>1943</c:v>
                </c:pt>
                <c:pt idx="39">
                  <c:v>1945</c:v>
                </c:pt>
                <c:pt idx="40">
                  <c:v>1948</c:v>
                </c:pt>
                <c:pt idx="41">
                  <c:v>1951</c:v>
                </c:pt>
                <c:pt idx="42">
                  <c:v>1953</c:v>
                </c:pt>
                <c:pt idx="43">
                  <c:v>1955</c:v>
                </c:pt>
                <c:pt idx="44">
                  <c:v>1958</c:v>
                </c:pt>
                <c:pt idx="45">
                  <c:v>1960</c:v>
                </c:pt>
                <c:pt idx="46">
                  <c:v>1963</c:v>
                </c:pt>
                <c:pt idx="47">
                  <c:v>1965</c:v>
                </c:pt>
                <c:pt idx="48">
                  <c:v>1968</c:v>
                </c:pt>
                <c:pt idx="49">
                  <c:v>1971</c:v>
                </c:pt>
                <c:pt idx="50">
                  <c:v>1973</c:v>
                </c:pt>
                <c:pt idx="51">
                  <c:v>1975</c:v>
                </c:pt>
                <c:pt idx="52">
                  <c:v>1978</c:v>
                </c:pt>
                <c:pt idx="53">
                  <c:v>1980</c:v>
                </c:pt>
                <c:pt idx="54">
                  <c:v>1984</c:v>
                </c:pt>
                <c:pt idx="55">
                  <c:v>1985</c:v>
                </c:pt>
                <c:pt idx="56">
                  <c:v>1989</c:v>
                </c:pt>
                <c:pt idx="57">
                  <c:v>1991</c:v>
                </c:pt>
                <c:pt idx="58">
                  <c:v>1993</c:v>
                </c:pt>
                <c:pt idx="59">
                  <c:v>1995</c:v>
                </c:pt>
                <c:pt idx="60">
                  <c:v>1998</c:v>
                </c:pt>
                <c:pt idx="61">
                  <c:v>2000</c:v>
                </c:pt>
                <c:pt idx="62">
                  <c:v>2003</c:v>
                </c:pt>
                <c:pt idx="63">
                  <c:v>2005</c:v>
                </c:pt>
                <c:pt idx="64">
                  <c:v>2008</c:v>
                </c:pt>
                <c:pt idx="65">
                  <c:v>2011</c:v>
                </c:pt>
                <c:pt idx="66">
                  <c:v>2013</c:v>
                </c:pt>
                <c:pt idx="67">
                  <c:v>2015</c:v>
                </c:pt>
                <c:pt idx="68">
                  <c:v>2018</c:v>
                </c:pt>
                <c:pt idx="69">
                  <c:v>2020</c:v>
                </c:pt>
                <c:pt idx="70">
                  <c:v>2023</c:v>
                </c:pt>
                <c:pt idx="71">
                  <c:v>2025</c:v>
                </c:pt>
                <c:pt idx="72">
                  <c:v>2028</c:v>
                </c:pt>
                <c:pt idx="73">
                  <c:v>2031</c:v>
                </c:pt>
                <c:pt idx="74">
                  <c:v>2033</c:v>
                </c:pt>
                <c:pt idx="75">
                  <c:v>2035</c:v>
                </c:pt>
                <c:pt idx="76">
                  <c:v>2038</c:v>
                </c:pt>
                <c:pt idx="77">
                  <c:v>2040</c:v>
                </c:pt>
                <c:pt idx="78">
                  <c:v>2043</c:v>
                </c:pt>
                <c:pt idx="79">
                  <c:v>2045</c:v>
                </c:pt>
                <c:pt idx="80">
                  <c:v>2046</c:v>
                </c:pt>
                <c:pt idx="81">
                  <c:v>2047</c:v>
                </c:pt>
                <c:pt idx="82">
                  <c:v>2048</c:v>
                </c:pt>
                <c:pt idx="83">
                  <c:v>2049</c:v>
                </c:pt>
                <c:pt idx="84">
                  <c:v>2050</c:v>
                </c:pt>
                <c:pt idx="85">
                  <c:v>2051</c:v>
                </c:pt>
                <c:pt idx="86">
                  <c:v>2052</c:v>
                </c:pt>
                <c:pt idx="87">
                  <c:v>2053</c:v>
                </c:pt>
                <c:pt idx="88">
                  <c:v>2054</c:v>
                </c:pt>
                <c:pt idx="89">
                  <c:v>2055</c:v>
                </c:pt>
                <c:pt idx="90">
                  <c:v>2056</c:v>
                </c:pt>
                <c:pt idx="91">
                  <c:v>2057</c:v>
                </c:pt>
                <c:pt idx="92">
                  <c:v>2058</c:v>
                </c:pt>
                <c:pt idx="93">
                  <c:v>2059</c:v>
                </c:pt>
                <c:pt idx="94">
                  <c:v>2060</c:v>
                </c:pt>
                <c:pt idx="95">
                  <c:v>2061</c:v>
                </c:pt>
                <c:pt idx="96">
                  <c:v>2062</c:v>
                </c:pt>
                <c:pt idx="97">
                  <c:v>2063</c:v>
                </c:pt>
                <c:pt idx="98">
                  <c:v>2064</c:v>
                </c:pt>
                <c:pt idx="99">
                  <c:v>2065</c:v>
                </c:pt>
              </c:numCache>
            </c:numRef>
          </c:val>
          <c:smooth val="0"/>
          <c:extLst>
            <c:ext xmlns:c16="http://schemas.microsoft.com/office/drawing/2014/chart" uri="{C3380CC4-5D6E-409C-BE32-E72D297353CC}">
              <c16:uniqueId val="{00000002-0C0D-4DDF-AF8A-18F2BD1C9A6A}"/>
            </c:ext>
          </c:extLst>
        </c:ser>
        <c:ser>
          <c:idx val="4"/>
          <c:order val="3"/>
          <c:tx>
            <c:strRef>
              <c:f>Sollgewichte!$A$6</c:f>
              <c:strCache>
                <c:ptCount val="1"/>
                <c:pt idx="0">
                  <c:v>Lohmann Brown Light</c:v>
                </c:pt>
              </c:strCache>
            </c:strRef>
          </c:tx>
          <c:spPr>
            <a:ln w="28575" cap="rnd">
              <a:solidFill>
                <a:schemeClr val="accent5"/>
              </a:solidFill>
              <a:round/>
            </a:ln>
            <a:effectLst/>
          </c:spPr>
          <c:marker>
            <c:symbol val="none"/>
          </c:marker>
          <c:val>
            <c:numRef>
              <c:f>Sollgewichte!$B$6:$CW$6</c:f>
              <c:numCache>
                <c:formatCode>General</c:formatCode>
                <c:ptCount val="100"/>
                <c:pt idx="0">
                  <c:v>75</c:v>
                </c:pt>
                <c:pt idx="1">
                  <c:v>125</c:v>
                </c:pt>
                <c:pt idx="2">
                  <c:v>190</c:v>
                </c:pt>
                <c:pt idx="3">
                  <c:v>270</c:v>
                </c:pt>
                <c:pt idx="4">
                  <c:v>360</c:v>
                </c:pt>
                <c:pt idx="5">
                  <c:v>465</c:v>
                </c:pt>
                <c:pt idx="6">
                  <c:v>570</c:v>
                </c:pt>
                <c:pt idx="7">
                  <c:v>670</c:v>
                </c:pt>
                <c:pt idx="8">
                  <c:v>765</c:v>
                </c:pt>
                <c:pt idx="9">
                  <c:v>855</c:v>
                </c:pt>
                <c:pt idx="10">
                  <c:v>940</c:v>
                </c:pt>
                <c:pt idx="11">
                  <c:v>1020</c:v>
                </c:pt>
                <c:pt idx="12">
                  <c:v>1098</c:v>
                </c:pt>
                <c:pt idx="13">
                  <c:v>1171</c:v>
                </c:pt>
                <c:pt idx="14">
                  <c:v>1236</c:v>
                </c:pt>
                <c:pt idx="15">
                  <c:v>1301</c:v>
                </c:pt>
                <c:pt idx="16">
                  <c:v>1369</c:v>
                </c:pt>
                <c:pt idx="17">
                  <c:v>1443</c:v>
                </c:pt>
                <c:pt idx="18">
                  <c:v>1521</c:v>
                </c:pt>
                <c:pt idx="19">
                  <c:v>1604</c:v>
                </c:pt>
                <c:pt idx="20">
                  <c:v>1673</c:v>
                </c:pt>
                <c:pt idx="21">
                  <c:v>1751</c:v>
                </c:pt>
                <c:pt idx="22">
                  <c:v>1790</c:v>
                </c:pt>
                <c:pt idx="23">
                  <c:v>1829</c:v>
                </c:pt>
                <c:pt idx="24">
                  <c:v>1844</c:v>
                </c:pt>
                <c:pt idx="25">
                  <c:v>1858</c:v>
                </c:pt>
                <c:pt idx="26">
                  <c:v>1863</c:v>
                </c:pt>
                <c:pt idx="27">
                  <c:v>1869</c:v>
                </c:pt>
                <c:pt idx="28">
                  <c:v>1873</c:v>
                </c:pt>
                <c:pt idx="29">
                  <c:v>1878</c:v>
                </c:pt>
                <c:pt idx="30">
                  <c:v>1881</c:v>
                </c:pt>
                <c:pt idx="31">
                  <c:v>1883</c:v>
                </c:pt>
                <c:pt idx="32">
                  <c:v>1886</c:v>
                </c:pt>
                <c:pt idx="33">
                  <c:v>1889</c:v>
                </c:pt>
                <c:pt idx="34">
                  <c:v>1891</c:v>
                </c:pt>
                <c:pt idx="35">
                  <c:v>1893</c:v>
                </c:pt>
                <c:pt idx="36">
                  <c:v>1895</c:v>
                </c:pt>
                <c:pt idx="37">
                  <c:v>1897</c:v>
                </c:pt>
                <c:pt idx="38">
                  <c:v>1900</c:v>
                </c:pt>
                <c:pt idx="39">
                  <c:v>1902</c:v>
                </c:pt>
                <c:pt idx="40">
                  <c:v>1905</c:v>
                </c:pt>
                <c:pt idx="41">
                  <c:v>1908</c:v>
                </c:pt>
                <c:pt idx="42">
                  <c:v>1910</c:v>
                </c:pt>
                <c:pt idx="43">
                  <c:v>1912</c:v>
                </c:pt>
                <c:pt idx="44">
                  <c:v>1915</c:v>
                </c:pt>
                <c:pt idx="45">
                  <c:v>1917</c:v>
                </c:pt>
                <c:pt idx="46">
                  <c:v>1920</c:v>
                </c:pt>
                <c:pt idx="47">
                  <c:v>1922</c:v>
                </c:pt>
                <c:pt idx="48">
                  <c:v>1925</c:v>
                </c:pt>
                <c:pt idx="49">
                  <c:v>1928</c:v>
                </c:pt>
                <c:pt idx="50">
                  <c:v>1930</c:v>
                </c:pt>
                <c:pt idx="51">
                  <c:v>1932</c:v>
                </c:pt>
                <c:pt idx="52">
                  <c:v>1934</c:v>
                </c:pt>
                <c:pt idx="53">
                  <c:v>1936</c:v>
                </c:pt>
                <c:pt idx="54">
                  <c:v>1939</c:v>
                </c:pt>
                <c:pt idx="55">
                  <c:v>1942</c:v>
                </c:pt>
                <c:pt idx="56">
                  <c:v>1945</c:v>
                </c:pt>
                <c:pt idx="57">
                  <c:v>1947</c:v>
                </c:pt>
                <c:pt idx="58">
                  <c:v>1949</c:v>
                </c:pt>
                <c:pt idx="59">
                  <c:v>1951</c:v>
                </c:pt>
                <c:pt idx="60">
                  <c:v>1954</c:v>
                </c:pt>
                <c:pt idx="61">
                  <c:v>1956</c:v>
                </c:pt>
                <c:pt idx="62">
                  <c:v>1959</c:v>
                </c:pt>
                <c:pt idx="63">
                  <c:v>1961</c:v>
                </c:pt>
                <c:pt idx="64">
                  <c:v>1964</c:v>
                </c:pt>
                <c:pt idx="65">
                  <c:v>1967</c:v>
                </c:pt>
                <c:pt idx="66">
                  <c:v>1969</c:v>
                </c:pt>
                <c:pt idx="67">
                  <c:v>1971</c:v>
                </c:pt>
                <c:pt idx="68">
                  <c:v>1974</c:v>
                </c:pt>
                <c:pt idx="69">
                  <c:v>1976</c:v>
                </c:pt>
                <c:pt idx="70">
                  <c:v>1978</c:v>
                </c:pt>
                <c:pt idx="71">
                  <c:v>1980</c:v>
                </c:pt>
                <c:pt idx="72">
                  <c:v>1983</c:v>
                </c:pt>
                <c:pt idx="73">
                  <c:v>1986</c:v>
                </c:pt>
                <c:pt idx="74">
                  <c:v>1988</c:v>
                </c:pt>
                <c:pt idx="75">
                  <c:v>1990</c:v>
                </c:pt>
                <c:pt idx="76">
                  <c:v>1993</c:v>
                </c:pt>
                <c:pt idx="77">
                  <c:v>1995</c:v>
                </c:pt>
                <c:pt idx="78">
                  <c:v>1998</c:v>
                </c:pt>
                <c:pt idx="79">
                  <c:v>2000</c:v>
                </c:pt>
                <c:pt idx="80">
                  <c:v>2001</c:v>
                </c:pt>
                <c:pt idx="81">
                  <c:v>2003</c:v>
                </c:pt>
                <c:pt idx="82">
                  <c:v>2004</c:v>
                </c:pt>
                <c:pt idx="83">
                  <c:v>2006</c:v>
                </c:pt>
                <c:pt idx="84">
                  <c:v>2007</c:v>
                </c:pt>
                <c:pt idx="85">
                  <c:v>2008</c:v>
                </c:pt>
                <c:pt idx="86">
                  <c:v>2009</c:v>
                </c:pt>
                <c:pt idx="87">
                  <c:v>2010</c:v>
                </c:pt>
                <c:pt idx="88">
                  <c:v>2011</c:v>
                </c:pt>
                <c:pt idx="89">
                  <c:v>2012</c:v>
                </c:pt>
                <c:pt idx="90">
                  <c:v>2013</c:v>
                </c:pt>
                <c:pt idx="91">
                  <c:v>2014</c:v>
                </c:pt>
                <c:pt idx="92">
                  <c:v>2015</c:v>
                </c:pt>
                <c:pt idx="93">
                  <c:v>2016</c:v>
                </c:pt>
                <c:pt idx="94">
                  <c:v>2017</c:v>
                </c:pt>
                <c:pt idx="95">
                  <c:v>2018</c:v>
                </c:pt>
                <c:pt idx="96">
                  <c:v>2019</c:v>
                </c:pt>
                <c:pt idx="97">
                  <c:v>2020</c:v>
                </c:pt>
                <c:pt idx="98">
                  <c:v>2021</c:v>
                </c:pt>
                <c:pt idx="99">
                  <c:v>2022</c:v>
                </c:pt>
              </c:numCache>
            </c:numRef>
          </c:val>
          <c:smooth val="0"/>
          <c:extLst>
            <c:ext xmlns:c16="http://schemas.microsoft.com/office/drawing/2014/chart" uri="{C3380CC4-5D6E-409C-BE32-E72D297353CC}">
              <c16:uniqueId val="{00000003-0C0D-4DDF-AF8A-18F2BD1C9A6A}"/>
            </c:ext>
          </c:extLst>
        </c:ser>
        <c:ser>
          <c:idx val="5"/>
          <c:order val="4"/>
          <c:tx>
            <c:strRef>
              <c:f>Sollgewichte!$A$7</c:f>
              <c:strCache>
                <c:ptCount val="1"/>
                <c:pt idx="0">
                  <c:v>Lohmann Tradition</c:v>
                </c:pt>
              </c:strCache>
            </c:strRef>
          </c:tx>
          <c:spPr>
            <a:ln w="28575" cap="rnd">
              <a:solidFill>
                <a:schemeClr val="accent6"/>
              </a:solidFill>
              <a:round/>
            </a:ln>
            <a:effectLst/>
          </c:spPr>
          <c:marker>
            <c:symbol val="none"/>
          </c:marker>
          <c:val>
            <c:numRef>
              <c:f>Sollgewichte!$B$7:$CW$7</c:f>
              <c:numCache>
                <c:formatCode>General</c:formatCode>
                <c:ptCount val="100"/>
                <c:pt idx="0">
                  <c:v>76</c:v>
                </c:pt>
                <c:pt idx="1">
                  <c:v>132</c:v>
                </c:pt>
                <c:pt idx="2">
                  <c:v>199</c:v>
                </c:pt>
                <c:pt idx="3">
                  <c:v>280</c:v>
                </c:pt>
                <c:pt idx="4">
                  <c:v>374</c:v>
                </c:pt>
                <c:pt idx="5">
                  <c:v>484</c:v>
                </c:pt>
                <c:pt idx="6">
                  <c:v>594</c:v>
                </c:pt>
                <c:pt idx="7">
                  <c:v>698</c:v>
                </c:pt>
                <c:pt idx="8">
                  <c:v>797</c:v>
                </c:pt>
                <c:pt idx="9">
                  <c:v>890</c:v>
                </c:pt>
                <c:pt idx="10">
                  <c:v>979</c:v>
                </c:pt>
                <c:pt idx="11">
                  <c:v>1062</c:v>
                </c:pt>
                <c:pt idx="12">
                  <c:v>1144</c:v>
                </c:pt>
                <c:pt idx="13">
                  <c:v>1219</c:v>
                </c:pt>
                <c:pt idx="14">
                  <c:v>1287</c:v>
                </c:pt>
                <c:pt idx="15">
                  <c:v>1355</c:v>
                </c:pt>
                <c:pt idx="16">
                  <c:v>1426</c:v>
                </c:pt>
                <c:pt idx="17">
                  <c:v>1502</c:v>
                </c:pt>
                <c:pt idx="18">
                  <c:v>1584</c:v>
                </c:pt>
                <c:pt idx="19">
                  <c:v>1670</c:v>
                </c:pt>
                <c:pt idx="20">
                  <c:v>1743</c:v>
                </c:pt>
                <c:pt idx="21">
                  <c:v>1823</c:v>
                </c:pt>
                <c:pt idx="22">
                  <c:v>1868</c:v>
                </c:pt>
                <c:pt idx="23">
                  <c:v>1906</c:v>
                </c:pt>
                <c:pt idx="24">
                  <c:v>1922</c:v>
                </c:pt>
                <c:pt idx="25">
                  <c:v>1935</c:v>
                </c:pt>
                <c:pt idx="26">
                  <c:v>1940</c:v>
                </c:pt>
                <c:pt idx="27">
                  <c:v>1946</c:v>
                </c:pt>
                <c:pt idx="28">
                  <c:v>1951</c:v>
                </c:pt>
                <c:pt idx="29">
                  <c:v>1955</c:v>
                </c:pt>
                <c:pt idx="30">
                  <c:v>1958</c:v>
                </c:pt>
                <c:pt idx="31">
                  <c:v>1962</c:v>
                </c:pt>
                <c:pt idx="32">
                  <c:v>1965</c:v>
                </c:pt>
                <c:pt idx="33">
                  <c:v>1968</c:v>
                </c:pt>
                <c:pt idx="34">
                  <c:v>1971</c:v>
                </c:pt>
                <c:pt idx="35">
                  <c:v>1974</c:v>
                </c:pt>
                <c:pt idx="36">
                  <c:v>1977</c:v>
                </c:pt>
                <c:pt idx="37">
                  <c:v>1980</c:v>
                </c:pt>
                <c:pt idx="38">
                  <c:v>1983</c:v>
                </c:pt>
                <c:pt idx="39">
                  <c:v>1986</c:v>
                </c:pt>
                <c:pt idx="40">
                  <c:v>1989</c:v>
                </c:pt>
                <c:pt idx="41">
                  <c:v>1993</c:v>
                </c:pt>
                <c:pt idx="42">
                  <c:v>1995</c:v>
                </c:pt>
                <c:pt idx="43">
                  <c:v>1997</c:v>
                </c:pt>
                <c:pt idx="44">
                  <c:v>1999</c:v>
                </c:pt>
                <c:pt idx="45">
                  <c:v>2001</c:v>
                </c:pt>
                <c:pt idx="46">
                  <c:v>2003</c:v>
                </c:pt>
                <c:pt idx="47">
                  <c:v>2005</c:v>
                </c:pt>
                <c:pt idx="48">
                  <c:v>2007</c:v>
                </c:pt>
                <c:pt idx="49">
                  <c:v>2009</c:v>
                </c:pt>
                <c:pt idx="50">
                  <c:v>2011</c:v>
                </c:pt>
                <c:pt idx="51">
                  <c:v>2013</c:v>
                </c:pt>
                <c:pt idx="52">
                  <c:v>2015</c:v>
                </c:pt>
                <c:pt idx="53">
                  <c:v>2017</c:v>
                </c:pt>
                <c:pt idx="54">
                  <c:v>2019</c:v>
                </c:pt>
                <c:pt idx="55">
                  <c:v>2021</c:v>
                </c:pt>
                <c:pt idx="56">
                  <c:v>2022</c:v>
                </c:pt>
                <c:pt idx="57">
                  <c:v>2023</c:v>
                </c:pt>
                <c:pt idx="58">
                  <c:v>2024</c:v>
                </c:pt>
                <c:pt idx="59">
                  <c:v>2025</c:v>
                </c:pt>
                <c:pt idx="60">
                  <c:v>2026</c:v>
                </c:pt>
                <c:pt idx="61">
                  <c:v>2027</c:v>
                </c:pt>
                <c:pt idx="62">
                  <c:v>2028</c:v>
                </c:pt>
                <c:pt idx="63">
                  <c:v>2029</c:v>
                </c:pt>
                <c:pt idx="64">
                  <c:v>2030</c:v>
                </c:pt>
                <c:pt idx="65">
                  <c:v>2031</c:v>
                </c:pt>
                <c:pt idx="66">
                  <c:v>2032</c:v>
                </c:pt>
                <c:pt idx="67">
                  <c:v>2033</c:v>
                </c:pt>
                <c:pt idx="68">
                  <c:v>2034</c:v>
                </c:pt>
                <c:pt idx="69">
                  <c:v>2035</c:v>
                </c:pt>
                <c:pt idx="70">
                  <c:v>2036</c:v>
                </c:pt>
                <c:pt idx="71">
                  <c:v>2037</c:v>
                </c:pt>
                <c:pt idx="72">
                  <c:v>2038</c:v>
                </c:pt>
                <c:pt idx="73">
                  <c:v>2039</c:v>
                </c:pt>
                <c:pt idx="74">
                  <c:v>2040</c:v>
                </c:pt>
                <c:pt idx="75">
                  <c:v>2041</c:v>
                </c:pt>
                <c:pt idx="76">
                  <c:v>2042</c:v>
                </c:pt>
                <c:pt idx="77">
                  <c:v>2043</c:v>
                </c:pt>
                <c:pt idx="78">
                  <c:v>2044</c:v>
                </c:pt>
                <c:pt idx="79">
                  <c:v>2045</c:v>
                </c:pt>
                <c:pt idx="80">
                  <c:v>2046</c:v>
                </c:pt>
                <c:pt idx="81">
                  <c:v>2047</c:v>
                </c:pt>
                <c:pt idx="82">
                  <c:v>2048</c:v>
                </c:pt>
                <c:pt idx="83">
                  <c:v>2049</c:v>
                </c:pt>
                <c:pt idx="84">
                  <c:v>2050</c:v>
                </c:pt>
                <c:pt idx="85">
                  <c:v>2051</c:v>
                </c:pt>
                <c:pt idx="86">
                  <c:v>2052</c:v>
                </c:pt>
                <c:pt idx="87">
                  <c:v>2053</c:v>
                </c:pt>
                <c:pt idx="88">
                  <c:v>2054</c:v>
                </c:pt>
                <c:pt idx="89">
                  <c:v>2055</c:v>
                </c:pt>
                <c:pt idx="90">
                  <c:v>2056</c:v>
                </c:pt>
                <c:pt idx="91">
                  <c:v>2057</c:v>
                </c:pt>
                <c:pt idx="92">
                  <c:v>2058</c:v>
                </c:pt>
                <c:pt idx="93">
                  <c:v>2059</c:v>
                </c:pt>
                <c:pt idx="94">
                  <c:v>2060</c:v>
                </c:pt>
                <c:pt idx="95">
                  <c:v>2061</c:v>
                </c:pt>
                <c:pt idx="96">
                  <c:v>2062</c:v>
                </c:pt>
                <c:pt idx="97">
                  <c:v>2063</c:v>
                </c:pt>
                <c:pt idx="98">
                  <c:v>2064</c:v>
                </c:pt>
                <c:pt idx="99">
                  <c:v>2065</c:v>
                </c:pt>
              </c:numCache>
            </c:numRef>
          </c:val>
          <c:smooth val="0"/>
          <c:extLst>
            <c:ext xmlns:c16="http://schemas.microsoft.com/office/drawing/2014/chart" uri="{C3380CC4-5D6E-409C-BE32-E72D297353CC}">
              <c16:uniqueId val="{00000004-0C0D-4DDF-AF8A-18F2BD1C9A6A}"/>
            </c:ext>
          </c:extLst>
        </c:ser>
        <c:ser>
          <c:idx val="6"/>
          <c:order val="5"/>
          <c:tx>
            <c:strRef>
              <c:f>Sollgewichte!$A$8</c:f>
              <c:strCache>
                <c:ptCount val="1"/>
                <c:pt idx="0">
                  <c:v>Lohmann Silver (Käfighaltung)</c:v>
                </c:pt>
              </c:strCache>
            </c:strRef>
          </c:tx>
          <c:spPr>
            <a:ln w="28575" cap="rnd">
              <a:solidFill>
                <a:schemeClr val="accent1">
                  <a:lumMod val="60000"/>
                </a:schemeClr>
              </a:solidFill>
              <a:round/>
            </a:ln>
            <a:effectLst/>
          </c:spPr>
          <c:marker>
            <c:symbol val="none"/>
          </c:marker>
          <c:val>
            <c:numRef>
              <c:f>Sollgewichte!$B$8:$CW$8</c:f>
              <c:numCache>
                <c:formatCode>General</c:formatCode>
                <c:ptCount val="100"/>
                <c:pt idx="0">
                  <c:v>75</c:v>
                </c:pt>
                <c:pt idx="1">
                  <c:v>130</c:v>
                </c:pt>
                <c:pt idx="2">
                  <c:v>200</c:v>
                </c:pt>
                <c:pt idx="3">
                  <c:v>280</c:v>
                </c:pt>
                <c:pt idx="4">
                  <c:v>370</c:v>
                </c:pt>
                <c:pt idx="5">
                  <c:v>480</c:v>
                </c:pt>
                <c:pt idx="6">
                  <c:v>585</c:v>
                </c:pt>
                <c:pt idx="7">
                  <c:v>690</c:v>
                </c:pt>
                <c:pt idx="8">
                  <c:v>790</c:v>
                </c:pt>
                <c:pt idx="9">
                  <c:v>890</c:v>
                </c:pt>
                <c:pt idx="10">
                  <c:v>980</c:v>
                </c:pt>
                <c:pt idx="11">
                  <c:v>1075</c:v>
                </c:pt>
                <c:pt idx="12">
                  <c:v>1160</c:v>
                </c:pt>
                <c:pt idx="13">
                  <c:v>1240</c:v>
                </c:pt>
                <c:pt idx="14">
                  <c:v>1305</c:v>
                </c:pt>
                <c:pt idx="15">
                  <c:v>1375</c:v>
                </c:pt>
                <c:pt idx="16">
                  <c:v>1445</c:v>
                </c:pt>
                <c:pt idx="17">
                  <c:v>1520</c:v>
                </c:pt>
                <c:pt idx="18">
                  <c:v>1600</c:v>
                </c:pt>
                <c:pt idx="19">
                  <c:v>1680</c:v>
                </c:pt>
                <c:pt idx="20">
                  <c:v>1750</c:v>
                </c:pt>
                <c:pt idx="21">
                  <c:v>1827</c:v>
                </c:pt>
                <c:pt idx="22">
                  <c:v>1866</c:v>
                </c:pt>
                <c:pt idx="23">
                  <c:v>1905</c:v>
                </c:pt>
                <c:pt idx="24">
                  <c:v>1920</c:v>
                </c:pt>
                <c:pt idx="25">
                  <c:v>1935</c:v>
                </c:pt>
                <c:pt idx="26">
                  <c:v>1940</c:v>
                </c:pt>
                <c:pt idx="27">
                  <c:v>1945</c:v>
                </c:pt>
                <c:pt idx="28">
                  <c:v>1950</c:v>
                </c:pt>
                <c:pt idx="29">
                  <c:v>1955</c:v>
                </c:pt>
                <c:pt idx="30">
                  <c:v>1958</c:v>
                </c:pt>
                <c:pt idx="31">
                  <c:v>1961</c:v>
                </c:pt>
                <c:pt idx="32">
                  <c:v>1964</c:v>
                </c:pt>
                <c:pt idx="33">
                  <c:v>1967</c:v>
                </c:pt>
                <c:pt idx="34">
                  <c:v>1970</c:v>
                </c:pt>
                <c:pt idx="35">
                  <c:v>1973</c:v>
                </c:pt>
                <c:pt idx="36">
                  <c:v>1976</c:v>
                </c:pt>
                <c:pt idx="37">
                  <c:v>1979</c:v>
                </c:pt>
                <c:pt idx="38">
                  <c:v>1982</c:v>
                </c:pt>
                <c:pt idx="39">
                  <c:v>1985</c:v>
                </c:pt>
                <c:pt idx="40">
                  <c:v>1988</c:v>
                </c:pt>
                <c:pt idx="41">
                  <c:v>1991</c:v>
                </c:pt>
                <c:pt idx="42">
                  <c:v>1994</c:v>
                </c:pt>
                <c:pt idx="43">
                  <c:v>1997</c:v>
                </c:pt>
                <c:pt idx="44">
                  <c:v>2000</c:v>
                </c:pt>
                <c:pt idx="45">
                  <c:v>2003</c:v>
                </c:pt>
                <c:pt idx="46">
                  <c:v>2005</c:v>
                </c:pt>
                <c:pt idx="47">
                  <c:v>2007</c:v>
                </c:pt>
                <c:pt idx="48">
                  <c:v>2009</c:v>
                </c:pt>
                <c:pt idx="49">
                  <c:v>2011</c:v>
                </c:pt>
                <c:pt idx="50">
                  <c:v>2013</c:v>
                </c:pt>
                <c:pt idx="51">
                  <c:v>2015</c:v>
                </c:pt>
                <c:pt idx="52">
                  <c:v>2017</c:v>
                </c:pt>
                <c:pt idx="53">
                  <c:v>2019</c:v>
                </c:pt>
                <c:pt idx="54">
                  <c:v>2021</c:v>
                </c:pt>
                <c:pt idx="55">
                  <c:v>2023</c:v>
                </c:pt>
                <c:pt idx="56">
                  <c:v>2025</c:v>
                </c:pt>
                <c:pt idx="57">
                  <c:v>2027</c:v>
                </c:pt>
                <c:pt idx="58">
                  <c:v>2029</c:v>
                </c:pt>
                <c:pt idx="59">
                  <c:v>2031</c:v>
                </c:pt>
                <c:pt idx="60">
                  <c:v>2033</c:v>
                </c:pt>
                <c:pt idx="61">
                  <c:v>2035</c:v>
                </c:pt>
                <c:pt idx="62">
                  <c:v>2037</c:v>
                </c:pt>
                <c:pt idx="63">
                  <c:v>2039</c:v>
                </c:pt>
                <c:pt idx="64">
                  <c:v>2041</c:v>
                </c:pt>
                <c:pt idx="65">
                  <c:v>2043</c:v>
                </c:pt>
                <c:pt idx="66">
                  <c:v>2045</c:v>
                </c:pt>
                <c:pt idx="67">
                  <c:v>2047</c:v>
                </c:pt>
                <c:pt idx="68">
                  <c:v>2049</c:v>
                </c:pt>
                <c:pt idx="69">
                  <c:v>2051</c:v>
                </c:pt>
                <c:pt idx="70">
                  <c:v>2053</c:v>
                </c:pt>
                <c:pt idx="71">
                  <c:v>2055</c:v>
                </c:pt>
                <c:pt idx="72">
                  <c:v>2057</c:v>
                </c:pt>
                <c:pt idx="73">
                  <c:v>2059</c:v>
                </c:pt>
                <c:pt idx="74">
                  <c:v>2061</c:v>
                </c:pt>
                <c:pt idx="75">
                  <c:v>2063</c:v>
                </c:pt>
                <c:pt idx="76">
                  <c:v>2065</c:v>
                </c:pt>
                <c:pt idx="77">
                  <c:v>2067</c:v>
                </c:pt>
                <c:pt idx="78">
                  <c:v>2069</c:v>
                </c:pt>
                <c:pt idx="79">
                  <c:v>2072</c:v>
                </c:pt>
                <c:pt idx="80">
                  <c:v>2074</c:v>
                </c:pt>
                <c:pt idx="81">
                  <c:v>2077</c:v>
                </c:pt>
                <c:pt idx="82">
                  <c:v>2079</c:v>
                </c:pt>
                <c:pt idx="83">
                  <c:v>2081</c:v>
                </c:pt>
                <c:pt idx="84">
                  <c:v>2083</c:v>
                </c:pt>
                <c:pt idx="85">
                  <c:v>2086</c:v>
                </c:pt>
                <c:pt idx="86">
                  <c:v>2088</c:v>
                </c:pt>
                <c:pt idx="87">
                  <c:v>2090</c:v>
                </c:pt>
                <c:pt idx="88">
                  <c:v>2093</c:v>
                </c:pt>
                <c:pt idx="89">
                  <c:v>2095</c:v>
                </c:pt>
                <c:pt idx="90">
                  <c:v>2097</c:v>
                </c:pt>
                <c:pt idx="91">
                  <c:v>2099</c:v>
                </c:pt>
                <c:pt idx="92">
                  <c:v>2101</c:v>
                </c:pt>
                <c:pt idx="93">
                  <c:v>2103</c:v>
                </c:pt>
                <c:pt idx="94">
                  <c:v>2105</c:v>
                </c:pt>
                <c:pt idx="95">
                  <c:v>2107</c:v>
                </c:pt>
                <c:pt idx="96">
                  <c:v>2109</c:v>
                </c:pt>
                <c:pt idx="97">
                  <c:v>2111</c:v>
                </c:pt>
                <c:pt idx="98">
                  <c:v>2113</c:v>
                </c:pt>
                <c:pt idx="99">
                  <c:v>2115</c:v>
                </c:pt>
              </c:numCache>
            </c:numRef>
          </c:val>
          <c:smooth val="0"/>
          <c:extLst>
            <c:ext xmlns:c16="http://schemas.microsoft.com/office/drawing/2014/chart" uri="{C3380CC4-5D6E-409C-BE32-E72D297353CC}">
              <c16:uniqueId val="{00000005-0C0D-4DDF-AF8A-18F2BD1C9A6A}"/>
            </c:ext>
          </c:extLst>
        </c:ser>
        <c:ser>
          <c:idx val="7"/>
          <c:order val="6"/>
          <c:tx>
            <c:strRef>
              <c:f>Sollgewichte!$A$9</c:f>
              <c:strCache>
                <c:ptCount val="1"/>
                <c:pt idx="0">
                  <c:v>Lohmann Sandy</c:v>
                </c:pt>
              </c:strCache>
            </c:strRef>
          </c:tx>
          <c:spPr>
            <a:ln w="28575" cap="rnd">
              <a:solidFill>
                <a:schemeClr val="accent2">
                  <a:lumMod val="60000"/>
                </a:schemeClr>
              </a:solidFill>
              <a:round/>
            </a:ln>
            <a:effectLst/>
          </c:spPr>
          <c:marker>
            <c:symbol val="none"/>
          </c:marker>
          <c:val>
            <c:numRef>
              <c:f>Sollgewichte!$B$9:$CW$9</c:f>
              <c:numCache>
                <c:formatCode>General</c:formatCode>
                <c:ptCount val="100"/>
                <c:pt idx="0">
                  <c:v>75</c:v>
                </c:pt>
                <c:pt idx="1">
                  <c:v>127</c:v>
                </c:pt>
                <c:pt idx="2">
                  <c:v>190</c:v>
                </c:pt>
                <c:pt idx="3">
                  <c:v>271</c:v>
                </c:pt>
                <c:pt idx="4">
                  <c:v>355</c:v>
                </c:pt>
                <c:pt idx="5">
                  <c:v>452</c:v>
                </c:pt>
                <c:pt idx="6">
                  <c:v>558</c:v>
                </c:pt>
                <c:pt idx="7">
                  <c:v>658</c:v>
                </c:pt>
                <c:pt idx="8">
                  <c:v>758</c:v>
                </c:pt>
                <c:pt idx="9">
                  <c:v>853</c:v>
                </c:pt>
                <c:pt idx="10">
                  <c:v>935</c:v>
                </c:pt>
                <c:pt idx="11">
                  <c:v>1009</c:v>
                </c:pt>
                <c:pt idx="12">
                  <c:v>1072</c:v>
                </c:pt>
                <c:pt idx="13">
                  <c:v>1130</c:v>
                </c:pt>
                <c:pt idx="14">
                  <c:v>1183</c:v>
                </c:pt>
                <c:pt idx="15">
                  <c:v>1230</c:v>
                </c:pt>
                <c:pt idx="16">
                  <c:v>1280</c:v>
                </c:pt>
                <c:pt idx="17">
                  <c:v>1333</c:v>
                </c:pt>
                <c:pt idx="18">
                  <c:v>1394</c:v>
                </c:pt>
                <c:pt idx="19">
                  <c:v>1459</c:v>
                </c:pt>
                <c:pt idx="20">
                  <c:v>1529</c:v>
                </c:pt>
                <c:pt idx="21">
                  <c:v>1582</c:v>
                </c:pt>
                <c:pt idx="22">
                  <c:v>1627</c:v>
                </c:pt>
                <c:pt idx="23">
                  <c:v>1668</c:v>
                </c:pt>
                <c:pt idx="24">
                  <c:v>1700</c:v>
                </c:pt>
                <c:pt idx="25">
                  <c:v>1725</c:v>
                </c:pt>
                <c:pt idx="26">
                  <c:v>1747</c:v>
                </c:pt>
                <c:pt idx="27">
                  <c:v>1768</c:v>
                </c:pt>
                <c:pt idx="28">
                  <c:v>1784</c:v>
                </c:pt>
                <c:pt idx="29">
                  <c:v>1795</c:v>
                </c:pt>
                <c:pt idx="30">
                  <c:v>1801</c:v>
                </c:pt>
                <c:pt idx="31">
                  <c:v>1806</c:v>
                </c:pt>
                <c:pt idx="32">
                  <c:v>1809</c:v>
                </c:pt>
                <c:pt idx="33">
                  <c:v>1812</c:v>
                </c:pt>
                <c:pt idx="34">
                  <c:v>1815</c:v>
                </c:pt>
                <c:pt idx="35">
                  <c:v>1818</c:v>
                </c:pt>
                <c:pt idx="36">
                  <c:v>1821</c:v>
                </c:pt>
                <c:pt idx="37">
                  <c:v>1824</c:v>
                </c:pt>
                <c:pt idx="38">
                  <c:v>1827</c:v>
                </c:pt>
                <c:pt idx="39">
                  <c:v>1830</c:v>
                </c:pt>
                <c:pt idx="40">
                  <c:v>1833</c:v>
                </c:pt>
                <c:pt idx="41">
                  <c:v>1836</c:v>
                </c:pt>
                <c:pt idx="42">
                  <c:v>1839</c:v>
                </c:pt>
                <c:pt idx="43">
                  <c:v>1842</c:v>
                </c:pt>
                <c:pt idx="44">
                  <c:v>1845</c:v>
                </c:pt>
                <c:pt idx="45">
                  <c:v>1848</c:v>
                </c:pt>
                <c:pt idx="46">
                  <c:v>1851</c:v>
                </c:pt>
                <c:pt idx="47">
                  <c:v>1854</c:v>
                </c:pt>
                <c:pt idx="48">
                  <c:v>1855</c:v>
                </c:pt>
                <c:pt idx="49">
                  <c:v>1856</c:v>
                </c:pt>
                <c:pt idx="50">
                  <c:v>1857</c:v>
                </c:pt>
                <c:pt idx="51">
                  <c:v>1858</c:v>
                </c:pt>
                <c:pt idx="52">
                  <c:v>1859</c:v>
                </c:pt>
                <c:pt idx="53">
                  <c:v>1860</c:v>
                </c:pt>
                <c:pt idx="54">
                  <c:v>1861</c:v>
                </c:pt>
                <c:pt idx="55">
                  <c:v>1862</c:v>
                </c:pt>
                <c:pt idx="56">
                  <c:v>1863</c:v>
                </c:pt>
                <c:pt idx="57">
                  <c:v>1864</c:v>
                </c:pt>
                <c:pt idx="58">
                  <c:v>1865</c:v>
                </c:pt>
                <c:pt idx="59">
                  <c:v>1866</c:v>
                </c:pt>
                <c:pt idx="60">
                  <c:v>1867</c:v>
                </c:pt>
                <c:pt idx="61">
                  <c:v>1868</c:v>
                </c:pt>
                <c:pt idx="62">
                  <c:v>1869</c:v>
                </c:pt>
                <c:pt idx="63">
                  <c:v>1870</c:v>
                </c:pt>
                <c:pt idx="64">
                  <c:v>1871</c:v>
                </c:pt>
                <c:pt idx="65">
                  <c:v>1872</c:v>
                </c:pt>
                <c:pt idx="66">
                  <c:v>1873</c:v>
                </c:pt>
                <c:pt idx="67">
                  <c:v>1874</c:v>
                </c:pt>
                <c:pt idx="68">
                  <c:v>1875</c:v>
                </c:pt>
                <c:pt idx="69">
                  <c:v>1876</c:v>
                </c:pt>
                <c:pt idx="70">
                  <c:v>1877</c:v>
                </c:pt>
                <c:pt idx="71">
                  <c:v>1878</c:v>
                </c:pt>
                <c:pt idx="72">
                  <c:v>1879</c:v>
                </c:pt>
                <c:pt idx="73">
                  <c:v>1880</c:v>
                </c:pt>
                <c:pt idx="74">
                  <c:v>1881</c:v>
                </c:pt>
                <c:pt idx="75">
                  <c:v>1882</c:v>
                </c:pt>
                <c:pt idx="76">
                  <c:v>1883</c:v>
                </c:pt>
                <c:pt idx="77">
                  <c:v>1884</c:v>
                </c:pt>
                <c:pt idx="78">
                  <c:v>1885</c:v>
                </c:pt>
                <c:pt idx="79">
                  <c:v>1886</c:v>
                </c:pt>
                <c:pt idx="80">
                  <c:v>1887</c:v>
                </c:pt>
                <c:pt idx="81">
                  <c:v>1888</c:v>
                </c:pt>
                <c:pt idx="82">
                  <c:v>1889</c:v>
                </c:pt>
                <c:pt idx="83">
                  <c:v>1890</c:v>
                </c:pt>
                <c:pt idx="84">
                  <c:v>1890</c:v>
                </c:pt>
                <c:pt idx="85" formatCode="0">
                  <c:v>1890.6666666666699</c:v>
                </c:pt>
                <c:pt idx="86" formatCode="0">
                  <c:v>1891.1666666666699</c:v>
                </c:pt>
                <c:pt idx="87" formatCode="0">
                  <c:v>1891.6666666666699</c:v>
                </c:pt>
                <c:pt idx="88" formatCode="0">
                  <c:v>1892.1666666666699</c:v>
                </c:pt>
                <c:pt idx="89" formatCode="0">
                  <c:v>1892.6666666666699</c:v>
                </c:pt>
                <c:pt idx="90" formatCode="0">
                  <c:v>1893.1666666666699</c:v>
                </c:pt>
                <c:pt idx="91" formatCode="0">
                  <c:v>1893.6666666666699</c:v>
                </c:pt>
                <c:pt idx="92" formatCode="0">
                  <c:v>1894.1666666666699</c:v>
                </c:pt>
                <c:pt idx="93" formatCode="0">
                  <c:v>1894.6666666666699</c:v>
                </c:pt>
                <c:pt idx="94" formatCode="0">
                  <c:v>1895.1666666666699</c:v>
                </c:pt>
                <c:pt idx="95" formatCode="0">
                  <c:v>1895.6666666666699</c:v>
                </c:pt>
                <c:pt idx="96" formatCode="0">
                  <c:v>1896.1666666666699</c:v>
                </c:pt>
                <c:pt idx="97" formatCode="0">
                  <c:v>1896.6666666666699</c:v>
                </c:pt>
                <c:pt idx="98" formatCode="0">
                  <c:v>1897.1666666666699</c:v>
                </c:pt>
                <c:pt idx="99" formatCode="0">
                  <c:v>1897.6666666666699</c:v>
                </c:pt>
              </c:numCache>
            </c:numRef>
          </c:val>
          <c:smooth val="0"/>
          <c:extLst>
            <c:ext xmlns:c16="http://schemas.microsoft.com/office/drawing/2014/chart" uri="{C3380CC4-5D6E-409C-BE32-E72D297353CC}">
              <c16:uniqueId val="{00000006-0C0D-4DDF-AF8A-18F2BD1C9A6A}"/>
            </c:ext>
          </c:extLst>
        </c:ser>
        <c:ser>
          <c:idx val="8"/>
          <c:order val="7"/>
          <c:tx>
            <c:strRef>
              <c:f>Sollgewichte!$A$10</c:f>
              <c:strCache>
                <c:ptCount val="1"/>
                <c:pt idx="0">
                  <c:v>LSL Classic</c:v>
                </c:pt>
              </c:strCache>
            </c:strRef>
          </c:tx>
          <c:spPr>
            <a:ln w="28575" cap="rnd">
              <a:solidFill>
                <a:schemeClr val="accent3">
                  <a:lumMod val="60000"/>
                </a:schemeClr>
              </a:solidFill>
              <a:round/>
            </a:ln>
            <a:effectLst/>
          </c:spPr>
          <c:marker>
            <c:symbol val="none"/>
          </c:marker>
          <c:val>
            <c:numRef>
              <c:f>Sollgewichte!$B$10:$CW$10</c:f>
              <c:numCache>
                <c:formatCode>General</c:formatCode>
                <c:ptCount val="100"/>
                <c:pt idx="0">
                  <c:v>75</c:v>
                </c:pt>
                <c:pt idx="1">
                  <c:v>125</c:v>
                </c:pt>
                <c:pt idx="2">
                  <c:v>187</c:v>
                </c:pt>
                <c:pt idx="3">
                  <c:v>257</c:v>
                </c:pt>
                <c:pt idx="4">
                  <c:v>337</c:v>
                </c:pt>
                <c:pt idx="5">
                  <c:v>429</c:v>
                </c:pt>
                <c:pt idx="6">
                  <c:v>529</c:v>
                </c:pt>
                <c:pt idx="7">
                  <c:v>624</c:v>
                </c:pt>
                <c:pt idx="8">
                  <c:v>719</c:v>
                </c:pt>
                <c:pt idx="9">
                  <c:v>809</c:v>
                </c:pt>
                <c:pt idx="10">
                  <c:v>887</c:v>
                </c:pt>
                <c:pt idx="11">
                  <c:v>957</c:v>
                </c:pt>
                <c:pt idx="12">
                  <c:v>1017</c:v>
                </c:pt>
                <c:pt idx="13">
                  <c:v>1072</c:v>
                </c:pt>
                <c:pt idx="14">
                  <c:v>1122</c:v>
                </c:pt>
                <c:pt idx="15">
                  <c:v>1167</c:v>
                </c:pt>
                <c:pt idx="16">
                  <c:v>1214</c:v>
                </c:pt>
                <c:pt idx="17">
                  <c:v>1264</c:v>
                </c:pt>
                <c:pt idx="18">
                  <c:v>1322</c:v>
                </c:pt>
                <c:pt idx="19">
                  <c:v>1386</c:v>
                </c:pt>
                <c:pt idx="20">
                  <c:v>1450</c:v>
                </c:pt>
                <c:pt idx="21">
                  <c:v>1500</c:v>
                </c:pt>
                <c:pt idx="22">
                  <c:v>1540</c:v>
                </c:pt>
                <c:pt idx="23">
                  <c:v>1580</c:v>
                </c:pt>
                <c:pt idx="24">
                  <c:v>1610</c:v>
                </c:pt>
                <c:pt idx="25">
                  <c:v>1630</c:v>
                </c:pt>
                <c:pt idx="26">
                  <c:v>1650</c:v>
                </c:pt>
                <c:pt idx="27">
                  <c:v>1670</c:v>
                </c:pt>
                <c:pt idx="28">
                  <c:v>1690</c:v>
                </c:pt>
                <c:pt idx="29">
                  <c:v>1700</c:v>
                </c:pt>
                <c:pt idx="30">
                  <c:v>1705</c:v>
                </c:pt>
                <c:pt idx="31">
                  <c:v>1710</c:v>
                </c:pt>
                <c:pt idx="32">
                  <c:v>1713</c:v>
                </c:pt>
                <c:pt idx="33">
                  <c:v>1715</c:v>
                </c:pt>
                <c:pt idx="34">
                  <c:v>1718</c:v>
                </c:pt>
                <c:pt idx="35">
                  <c:v>1720</c:v>
                </c:pt>
                <c:pt idx="36">
                  <c:v>1723</c:v>
                </c:pt>
                <c:pt idx="37">
                  <c:v>1725</c:v>
                </c:pt>
                <c:pt idx="38">
                  <c:v>1728</c:v>
                </c:pt>
                <c:pt idx="39">
                  <c:v>1730</c:v>
                </c:pt>
                <c:pt idx="40">
                  <c:v>1733</c:v>
                </c:pt>
                <c:pt idx="41">
                  <c:v>1735</c:v>
                </c:pt>
                <c:pt idx="42">
                  <c:v>1738</c:v>
                </c:pt>
                <c:pt idx="43">
                  <c:v>1740</c:v>
                </c:pt>
                <c:pt idx="44">
                  <c:v>1743</c:v>
                </c:pt>
                <c:pt idx="45">
                  <c:v>1745</c:v>
                </c:pt>
                <c:pt idx="46">
                  <c:v>1748</c:v>
                </c:pt>
                <c:pt idx="47">
                  <c:v>1750</c:v>
                </c:pt>
                <c:pt idx="48">
                  <c:v>1751</c:v>
                </c:pt>
                <c:pt idx="49">
                  <c:v>1753</c:v>
                </c:pt>
                <c:pt idx="50">
                  <c:v>1754</c:v>
                </c:pt>
                <c:pt idx="51">
                  <c:v>1755</c:v>
                </c:pt>
                <c:pt idx="52">
                  <c:v>1756</c:v>
                </c:pt>
                <c:pt idx="53">
                  <c:v>1758</c:v>
                </c:pt>
                <c:pt idx="54">
                  <c:v>1759</c:v>
                </c:pt>
                <c:pt idx="55">
                  <c:v>1760</c:v>
                </c:pt>
                <c:pt idx="56">
                  <c:v>1761</c:v>
                </c:pt>
                <c:pt idx="57">
                  <c:v>1763</c:v>
                </c:pt>
                <c:pt idx="58">
                  <c:v>1764</c:v>
                </c:pt>
                <c:pt idx="59">
                  <c:v>1765</c:v>
                </c:pt>
                <c:pt idx="60">
                  <c:v>1766</c:v>
                </c:pt>
                <c:pt idx="61">
                  <c:v>1768</c:v>
                </c:pt>
                <c:pt idx="62">
                  <c:v>1769</c:v>
                </c:pt>
                <c:pt idx="63">
                  <c:v>1770</c:v>
                </c:pt>
                <c:pt idx="64">
                  <c:v>1771</c:v>
                </c:pt>
                <c:pt idx="65">
                  <c:v>1773</c:v>
                </c:pt>
                <c:pt idx="66">
                  <c:v>1774</c:v>
                </c:pt>
                <c:pt idx="67">
                  <c:v>1775</c:v>
                </c:pt>
                <c:pt idx="68">
                  <c:v>1776</c:v>
                </c:pt>
                <c:pt idx="69">
                  <c:v>1778</c:v>
                </c:pt>
                <c:pt idx="70">
                  <c:v>1779</c:v>
                </c:pt>
                <c:pt idx="71">
                  <c:v>1780</c:v>
                </c:pt>
                <c:pt idx="72">
                  <c:v>1781</c:v>
                </c:pt>
                <c:pt idx="73">
                  <c:v>1783</c:v>
                </c:pt>
                <c:pt idx="74">
                  <c:v>1784</c:v>
                </c:pt>
                <c:pt idx="75">
                  <c:v>1785</c:v>
                </c:pt>
                <c:pt idx="76">
                  <c:v>1786</c:v>
                </c:pt>
                <c:pt idx="77">
                  <c:v>1788</c:v>
                </c:pt>
                <c:pt idx="78">
                  <c:v>1789</c:v>
                </c:pt>
                <c:pt idx="79">
                  <c:v>1790</c:v>
                </c:pt>
                <c:pt idx="80">
                  <c:v>1791</c:v>
                </c:pt>
                <c:pt idx="81">
                  <c:v>1793</c:v>
                </c:pt>
                <c:pt idx="82">
                  <c:v>1794</c:v>
                </c:pt>
                <c:pt idx="83">
                  <c:v>1795</c:v>
                </c:pt>
                <c:pt idx="84">
                  <c:v>1796</c:v>
                </c:pt>
                <c:pt idx="85">
                  <c:v>1794</c:v>
                </c:pt>
                <c:pt idx="86">
                  <c:v>1795</c:v>
                </c:pt>
                <c:pt idx="87">
                  <c:v>1796</c:v>
                </c:pt>
                <c:pt idx="88">
                  <c:v>1796</c:v>
                </c:pt>
                <c:pt idx="89">
                  <c:v>1797</c:v>
                </c:pt>
                <c:pt idx="90">
                  <c:v>1798</c:v>
                </c:pt>
                <c:pt idx="91">
                  <c:v>1798</c:v>
                </c:pt>
                <c:pt idx="92">
                  <c:v>1799</c:v>
                </c:pt>
                <c:pt idx="93">
                  <c:v>1799</c:v>
                </c:pt>
                <c:pt idx="94">
                  <c:v>1800</c:v>
                </c:pt>
                <c:pt idx="95">
                  <c:v>1801</c:v>
                </c:pt>
                <c:pt idx="96">
                  <c:v>1802</c:v>
                </c:pt>
                <c:pt idx="97">
                  <c:v>1803</c:v>
                </c:pt>
                <c:pt idx="98">
                  <c:v>1804</c:v>
                </c:pt>
                <c:pt idx="99">
                  <c:v>1805</c:v>
                </c:pt>
              </c:numCache>
            </c:numRef>
          </c:val>
          <c:smooth val="0"/>
          <c:extLst>
            <c:ext xmlns:c16="http://schemas.microsoft.com/office/drawing/2014/chart" uri="{C3380CC4-5D6E-409C-BE32-E72D297353CC}">
              <c16:uniqueId val="{00000007-0C0D-4DDF-AF8A-18F2BD1C9A6A}"/>
            </c:ext>
          </c:extLst>
        </c:ser>
        <c:ser>
          <c:idx val="9"/>
          <c:order val="8"/>
          <c:tx>
            <c:strRef>
              <c:f>Sollgewichte!$A$11</c:f>
              <c:strCache>
                <c:ptCount val="1"/>
                <c:pt idx="0">
                  <c:v>Tetra SL </c:v>
                </c:pt>
              </c:strCache>
            </c:strRef>
          </c:tx>
          <c:spPr>
            <a:ln w="28575" cap="rnd">
              <a:solidFill>
                <a:schemeClr val="accent4">
                  <a:lumMod val="60000"/>
                </a:schemeClr>
              </a:solidFill>
              <a:round/>
            </a:ln>
            <a:effectLst/>
          </c:spPr>
          <c:marker>
            <c:symbol val="none"/>
          </c:marker>
          <c:val>
            <c:numRef>
              <c:f>Sollgewichte!$B$11:$CW$11</c:f>
              <c:numCache>
                <c:formatCode>General</c:formatCode>
                <c:ptCount val="100"/>
                <c:pt idx="0">
                  <c:v>70</c:v>
                </c:pt>
                <c:pt idx="1">
                  <c:v>125</c:v>
                </c:pt>
                <c:pt idx="2">
                  <c:v>190</c:v>
                </c:pt>
                <c:pt idx="3">
                  <c:v>270</c:v>
                </c:pt>
                <c:pt idx="4">
                  <c:v>360</c:v>
                </c:pt>
                <c:pt idx="5">
                  <c:v>470</c:v>
                </c:pt>
                <c:pt idx="6">
                  <c:v>580</c:v>
                </c:pt>
                <c:pt idx="7">
                  <c:v>680</c:v>
                </c:pt>
                <c:pt idx="8">
                  <c:v>780</c:v>
                </c:pt>
                <c:pt idx="9">
                  <c:v>870</c:v>
                </c:pt>
                <c:pt idx="10">
                  <c:v>960</c:v>
                </c:pt>
                <c:pt idx="11">
                  <c:v>1050</c:v>
                </c:pt>
                <c:pt idx="12">
                  <c:v>1130</c:v>
                </c:pt>
                <c:pt idx="13">
                  <c:v>1200</c:v>
                </c:pt>
                <c:pt idx="14">
                  <c:v>1270</c:v>
                </c:pt>
                <c:pt idx="15">
                  <c:v>1340</c:v>
                </c:pt>
                <c:pt idx="16">
                  <c:v>1410</c:v>
                </c:pt>
                <c:pt idx="17">
                  <c:v>1480</c:v>
                </c:pt>
                <c:pt idx="18">
                  <c:v>1560</c:v>
                </c:pt>
                <c:pt idx="19">
                  <c:v>1650</c:v>
                </c:pt>
                <c:pt idx="20">
                  <c:v>1720</c:v>
                </c:pt>
                <c:pt idx="21">
                  <c:v>1780</c:v>
                </c:pt>
                <c:pt idx="22">
                  <c:v>1820</c:v>
                </c:pt>
                <c:pt idx="23">
                  <c:v>1850</c:v>
                </c:pt>
                <c:pt idx="24">
                  <c:v>1870</c:v>
                </c:pt>
                <c:pt idx="25">
                  <c:v>1880</c:v>
                </c:pt>
                <c:pt idx="26">
                  <c:v>1890</c:v>
                </c:pt>
                <c:pt idx="27">
                  <c:v>1900</c:v>
                </c:pt>
                <c:pt idx="28">
                  <c:v>1910</c:v>
                </c:pt>
                <c:pt idx="29">
                  <c:v>1920</c:v>
                </c:pt>
                <c:pt idx="30">
                  <c:v>1922</c:v>
                </c:pt>
                <c:pt idx="31">
                  <c:v>1925</c:v>
                </c:pt>
                <c:pt idx="32">
                  <c:v>1927</c:v>
                </c:pt>
                <c:pt idx="33">
                  <c:v>1930</c:v>
                </c:pt>
                <c:pt idx="34">
                  <c:v>1932</c:v>
                </c:pt>
                <c:pt idx="35">
                  <c:v>1935</c:v>
                </c:pt>
                <c:pt idx="36">
                  <c:v>1937</c:v>
                </c:pt>
                <c:pt idx="37">
                  <c:v>1940</c:v>
                </c:pt>
                <c:pt idx="38">
                  <c:v>1942</c:v>
                </c:pt>
                <c:pt idx="39">
                  <c:v>1945</c:v>
                </c:pt>
                <c:pt idx="40">
                  <c:v>1947</c:v>
                </c:pt>
                <c:pt idx="41">
                  <c:v>1949</c:v>
                </c:pt>
                <c:pt idx="42">
                  <c:v>1951</c:v>
                </c:pt>
                <c:pt idx="43">
                  <c:v>1953</c:v>
                </c:pt>
                <c:pt idx="44">
                  <c:v>1955</c:v>
                </c:pt>
                <c:pt idx="45">
                  <c:v>1957</c:v>
                </c:pt>
                <c:pt idx="46">
                  <c:v>1959</c:v>
                </c:pt>
                <c:pt idx="47">
                  <c:v>1961</c:v>
                </c:pt>
                <c:pt idx="48">
                  <c:v>1963</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1995</c:v>
                </c:pt>
                <c:pt idx="81">
                  <c:v>1996</c:v>
                </c:pt>
                <c:pt idx="82">
                  <c:v>1996</c:v>
                </c:pt>
                <c:pt idx="83">
                  <c:v>1997</c:v>
                </c:pt>
                <c:pt idx="84">
                  <c:v>1997</c:v>
                </c:pt>
                <c:pt idx="85">
                  <c:v>1998</c:v>
                </c:pt>
                <c:pt idx="86">
                  <c:v>1998</c:v>
                </c:pt>
                <c:pt idx="87">
                  <c:v>1999</c:v>
                </c:pt>
                <c:pt idx="88">
                  <c:v>1999</c:v>
                </c:pt>
                <c:pt idx="89">
                  <c:v>2000</c:v>
                </c:pt>
                <c:pt idx="90">
                  <c:v>2001</c:v>
                </c:pt>
                <c:pt idx="91">
                  <c:v>2002</c:v>
                </c:pt>
                <c:pt idx="92">
                  <c:v>2003</c:v>
                </c:pt>
                <c:pt idx="93">
                  <c:v>2004</c:v>
                </c:pt>
                <c:pt idx="94">
                  <c:v>2005</c:v>
                </c:pt>
                <c:pt idx="95">
                  <c:v>2006</c:v>
                </c:pt>
                <c:pt idx="96">
                  <c:v>2007</c:v>
                </c:pt>
                <c:pt idx="97">
                  <c:v>2008</c:v>
                </c:pt>
                <c:pt idx="98">
                  <c:v>2009</c:v>
                </c:pt>
                <c:pt idx="99">
                  <c:v>2010</c:v>
                </c:pt>
              </c:numCache>
            </c:numRef>
          </c:val>
          <c:smooth val="0"/>
          <c:extLst>
            <c:ext xmlns:c16="http://schemas.microsoft.com/office/drawing/2014/chart" uri="{C3380CC4-5D6E-409C-BE32-E72D297353CC}">
              <c16:uniqueId val="{00000008-0C0D-4DDF-AF8A-18F2BD1C9A6A}"/>
            </c:ext>
          </c:extLst>
        </c:ser>
        <c:ser>
          <c:idx val="10"/>
          <c:order val="9"/>
          <c:tx>
            <c:strRef>
              <c:f>Sollgewichte!$A$12</c:f>
              <c:strCache>
                <c:ptCount val="1"/>
                <c:pt idx="0">
                  <c:v>Bovans Brown </c:v>
                </c:pt>
              </c:strCache>
            </c:strRef>
          </c:tx>
          <c:spPr>
            <a:ln w="28575" cap="rnd">
              <a:solidFill>
                <a:schemeClr val="accent5">
                  <a:lumMod val="60000"/>
                </a:schemeClr>
              </a:solidFill>
              <a:round/>
            </a:ln>
            <a:effectLst/>
          </c:spPr>
          <c:marker>
            <c:symbol val="none"/>
          </c:marker>
          <c:val>
            <c:numRef>
              <c:f>Sollgewichte!$B$12:$CW$12</c:f>
              <c:numCache>
                <c:formatCode>General</c:formatCode>
                <c:ptCount val="100"/>
                <c:pt idx="0">
                  <c:v>65</c:v>
                </c:pt>
                <c:pt idx="1">
                  <c:v>118</c:v>
                </c:pt>
                <c:pt idx="2">
                  <c:v>191</c:v>
                </c:pt>
                <c:pt idx="3">
                  <c:v>275</c:v>
                </c:pt>
                <c:pt idx="4">
                  <c:v>370</c:v>
                </c:pt>
                <c:pt idx="5">
                  <c:v>471</c:v>
                </c:pt>
                <c:pt idx="6">
                  <c:v>580</c:v>
                </c:pt>
                <c:pt idx="7">
                  <c:v>687</c:v>
                </c:pt>
                <c:pt idx="8">
                  <c:v>793</c:v>
                </c:pt>
                <c:pt idx="9">
                  <c:v>894</c:v>
                </c:pt>
                <c:pt idx="10">
                  <c:v>989</c:v>
                </c:pt>
                <c:pt idx="11">
                  <c:v>1076</c:v>
                </c:pt>
                <c:pt idx="12">
                  <c:v>1161</c:v>
                </c:pt>
                <c:pt idx="13">
                  <c:v>1237</c:v>
                </c:pt>
                <c:pt idx="14">
                  <c:v>1307</c:v>
                </c:pt>
                <c:pt idx="15">
                  <c:v>1378</c:v>
                </c:pt>
                <c:pt idx="16">
                  <c:v>1440</c:v>
                </c:pt>
                <c:pt idx="17">
                  <c:v>1500</c:v>
                </c:pt>
                <c:pt idx="18">
                  <c:v>1600</c:v>
                </c:pt>
                <c:pt idx="19">
                  <c:v>1650</c:v>
                </c:pt>
                <c:pt idx="20">
                  <c:v>1710</c:v>
                </c:pt>
                <c:pt idx="21">
                  <c:v>1770</c:v>
                </c:pt>
                <c:pt idx="22">
                  <c:v>1800</c:v>
                </c:pt>
                <c:pt idx="23">
                  <c:v>1810</c:v>
                </c:pt>
                <c:pt idx="24">
                  <c:v>1820</c:v>
                </c:pt>
                <c:pt idx="25">
                  <c:v>1830</c:v>
                </c:pt>
                <c:pt idx="26">
                  <c:v>1840</c:v>
                </c:pt>
                <c:pt idx="27">
                  <c:v>1850</c:v>
                </c:pt>
                <c:pt idx="28">
                  <c:v>1860</c:v>
                </c:pt>
                <c:pt idx="29">
                  <c:v>1870</c:v>
                </c:pt>
                <c:pt idx="30">
                  <c:v>1880</c:v>
                </c:pt>
                <c:pt idx="31">
                  <c:v>1885</c:v>
                </c:pt>
                <c:pt idx="32">
                  <c:v>1890</c:v>
                </c:pt>
                <c:pt idx="33">
                  <c:v>1895</c:v>
                </c:pt>
                <c:pt idx="34">
                  <c:v>1900</c:v>
                </c:pt>
                <c:pt idx="35">
                  <c:v>1905</c:v>
                </c:pt>
                <c:pt idx="36">
                  <c:v>1910</c:v>
                </c:pt>
                <c:pt idx="37">
                  <c:v>1915</c:v>
                </c:pt>
                <c:pt idx="38">
                  <c:v>1920</c:v>
                </c:pt>
                <c:pt idx="39">
                  <c:v>1930</c:v>
                </c:pt>
                <c:pt idx="40">
                  <c:v>1935</c:v>
                </c:pt>
                <c:pt idx="41">
                  <c:v>1940</c:v>
                </c:pt>
                <c:pt idx="42">
                  <c:v>1943</c:v>
                </c:pt>
                <c:pt idx="43">
                  <c:v>1946</c:v>
                </c:pt>
                <c:pt idx="44">
                  <c:v>1950</c:v>
                </c:pt>
                <c:pt idx="45">
                  <c:v>1955</c:v>
                </c:pt>
                <c:pt idx="46">
                  <c:v>1956</c:v>
                </c:pt>
                <c:pt idx="47">
                  <c:v>1957</c:v>
                </c:pt>
                <c:pt idx="48">
                  <c:v>1958</c:v>
                </c:pt>
                <c:pt idx="49">
                  <c:v>1959</c:v>
                </c:pt>
                <c:pt idx="50">
                  <c:v>1960</c:v>
                </c:pt>
                <c:pt idx="51">
                  <c:v>1963</c:v>
                </c:pt>
                <c:pt idx="52">
                  <c:v>1966</c:v>
                </c:pt>
                <c:pt idx="53">
                  <c:v>1969</c:v>
                </c:pt>
                <c:pt idx="54">
                  <c:v>1970</c:v>
                </c:pt>
                <c:pt idx="55">
                  <c:v>1973</c:v>
                </c:pt>
                <c:pt idx="56">
                  <c:v>1976</c:v>
                </c:pt>
                <c:pt idx="57">
                  <c:v>1980</c:v>
                </c:pt>
                <c:pt idx="58">
                  <c:v>1981</c:v>
                </c:pt>
                <c:pt idx="59">
                  <c:v>1982</c:v>
                </c:pt>
                <c:pt idx="60">
                  <c:v>1983</c:v>
                </c:pt>
                <c:pt idx="61">
                  <c:v>1984</c:v>
                </c:pt>
                <c:pt idx="62">
                  <c:v>1985</c:v>
                </c:pt>
                <c:pt idx="63">
                  <c:v>1986</c:v>
                </c:pt>
                <c:pt idx="64">
                  <c:v>1987</c:v>
                </c:pt>
                <c:pt idx="65">
                  <c:v>1990</c:v>
                </c:pt>
                <c:pt idx="66">
                  <c:v>1991</c:v>
                </c:pt>
                <c:pt idx="67">
                  <c:v>1992</c:v>
                </c:pt>
                <c:pt idx="68">
                  <c:v>1993</c:v>
                </c:pt>
                <c:pt idx="69">
                  <c:v>1994</c:v>
                </c:pt>
                <c:pt idx="70">
                  <c:v>1995</c:v>
                </c:pt>
                <c:pt idx="71">
                  <c:v>1996</c:v>
                </c:pt>
                <c:pt idx="72">
                  <c:v>1997</c:v>
                </c:pt>
                <c:pt idx="73">
                  <c:v>2000</c:v>
                </c:pt>
                <c:pt idx="74">
                  <c:v>2000</c:v>
                </c:pt>
                <c:pt idx="75">
                  <c:v>2000</c:v>
                </c:pt>
                <c:pt idx="76">
                  <c:v>2000</c:v>
                </c:pt>
                <c:pt idx="77">
                  <c:v>2000</c:v>
                </c:pt>
                <c:pt idx="78">
                  <c:v>2000</c:v>
                </c:pt>
                <c:pt idx="79">
                  <c:v>2000</c:v>
                </c:pt>
                <c:pt idx="80">
                  <c:v>2000</c:v>
                </c:pt>
                <c:pt idx="81">
                  <c:v>2010</c:v>
                </c:pt>
                <c:pt idx="82">
                  <c:v>2010</c:v>
                </c:pt>
                <c:pt idx="83">
                  <c:v>2010</c:v>
                </c:pt>
                <c:pt idx="84">
                  <c:v>2010</c:v>
                </c:pt>
                <c:pt idx="85">
                  <c:v>2010</c:v>
                </c:pt>
                <c:pt idx="86">
                  <c:v>2010</c:v>
                </c:pt>
                <c:pt idx="87">
                  <c:v>2010</c:v>
                </c:pt>
                <c:pt idx="88">
                  <c:v>2010</c:v>
                </c:pt>
                <c:pt idx="89">
                  <c:v>2010</c:v>
                </c:pt>
                <c:pt idx="90">
                  <c:v>2010</c:v>
                </c:pt>
                <c:pt idx="91">
                  <c:v>2010</c:v>
                </c:pt>
                <c:pt idx="92">
                  <c:v>2010</c:v>
                </c:pt>
                <c:pt idx="93">
                  <c:v>2010</c:v>
                </c:pt>
                <c:pt idx="94">
                  <c:v>2010</c:v>
                </c:pt>
                <c:pt idx="95">
                  <c:v>2010</c:v>
                </c:pt>
                <c:pt idx="96">
                  <c:v>2010</c:v>
                </c:pt>
                <c:pt idx="97">
                  <c:v>2010</c:v>
                </c:pt>
                <c:pt idx="98">
                  <c:v>2010</c:v>
                </c:pt>
                <c:pt idx="99">
                  <c:v>2010</c:v>
                </c:pt>
              </c:numCache>
            </c:numRef>
          </c:val>
          <c:smooth val="0"/>
          <c:extLst>
            <c:ext xmlns:c16="http://schemas.microsoft.com/office/drawing/2014/chart" uri="{C3380CC4-5D6E-409C-BE32-E72D297353CC}">
              <c16:uniqueId val="{00000009-0C0D-4DDF-AF8A-18F2BD1C9A6A}"/>
            </c:ext>
          </c:extLst>
        </c:ser>
        <c:ser>
          <c:idx val="11"/>
          <c:order val="10"/>
          <c:tx>
            <c:strRef>
              <c:f>Sollgewichte!$A$13</c:f>
              <c:strCache>
                <c:ptCount val="1"/>
                <c:pt idx="0">
                  <c:v>Dekalb White </c:v>
                </c:pt>
              </c:strCache>
            </c:strRef>
          </c:tx>
          <c:spPr>
            <a:ln w="28575" cap="rnd">
              <a:solidFill>
                <a:schemeClr val="accent6">
                  <a:lumMod val="60000"/>
                </a:schemeClr>
              </a:solidFill>
              <a:round/>
            </a:ln>
            <a:effectLst/>
          </c:spPr>
          <c:marker>
            <c:symbol val="none"/>
          </c:marker>
          <c:val>
            <c:numRef>
              <c:f>Sollgewichte!$B$13:$CW$13</c:f>
              <c:numCache>
                <c:formatCode>General</c:formatCode>
                <c:ptCount val="100"/>
                <c:pt idx="0">
                  <c:v>65</c:v>
                </c:pt>
                <c:pt idx="1">
                  <c:v>120</c:v>
                </c:pt>
                <c:pt idx="2">
                  <c:v>190</c:v>
                </c:pt>
                <c:pt idx="3">
                  <c:v>265</c:v>
                </c:pt>
                <c:pt idx="4">
                  <c:v>345</c:v>
                </c:pt>
                <c:pt idx="5">
                  <c:v>430</c:v>
                </c:pt>
                <c:pt idx="6">
                  <c:v>515</c:v>
                </c:pt>
                <c:pt idx="7">
                  <c:v>600</c:v>
                </c:pt>
                <c:pt idx="8">
                  <c:v>685</c:v>
                </c:pt>
                <c:pt idx="9">
                  <c:v>765</c:v>
                </c:pt>
                <c:pt idx="10">
                  <c:v>845</c:v>
                </c:pt>
                <c:pt idx="11">
                  <c:v>925</c:v>
                </c:pt>
                <c:pt idx="12">
                  <c:v>1000</c:v>
                </c:pt>
                <c:pt idx="13">
                  <c:v>1075</c:v>
                </c:pt>
                <c:pt idx="14">
                  <c:v>1140</c:v>
                </c:pt>
                <c:pt idx="15">
                  <c:v>1195</c:v>
                </c:pt>
                <c:pt idx="16">
                  <c:v>1270</c:v>
                </c:pt>
                <c:pt idx="17">
                  <c:v>1330</c:v>
                </c:pt>
                <c:pt idx="18">
                  <c:v>1400</c:v>
                </c:pt>
                <c:pt idx="19">
                  <c:v>1460</c:v>
                </c:pt>
                <c:pt idx="20">
                  <c:v>1484</c:v>
                </c:pt>
                <c:pt idx="21">
                  <c:v>1503</c:v>
                </c:pt>
                <c:pt idx="22">
                  <c:v>1519</c:v>
                </c:pt>
                <c:pt idx="23">
                  <c:v>1532</c:v>
                </c:pt>
                <c:pt idx="24">
                  <c:v>1544</c:v>
                </c:pt>
                <c:pt idx="25">
                  <c:v>1554</c:v>
                </c:pt>
                <c:pt idx="26">
                  <c:v>1563</c:v>
                </c:pt>
                <c:pt idx="27">
                  <c:v>1572</c:v>
                </c:pt>
                <c:pt idx="28">
                  <c:v>1580</c:v>
                </c:pt>
                <c:pt idx="29">
                  <c:v>1587</c:v>
                </c:pt>
                <c:pt idx="30">
                  <c:v>1593</c:v>
                </c:pt>
                <c:pt idx="31">
                  <c:v>1600</c:v>
                </c:pt>
                <c:pt idx="32">
                  <c:v>1605</c:v>
                </c:pt>
                <c:pt idx="33">
                  <c:v>1611</c:v>
                </c:pt>
                <c:pt idx="34">
                  <c:v>1616</c:v>
                </c:pt>
                <c:pt idx="35">
                  <c:v>1621</c:v>
                </c:pt>
                <c:pt idx="36">
                  <c:v>1626</c:v>
                </c:pt>
                <c:pt idx="37">
                  <c:v>1630</c:v>
                </c:pt>
                <c:pt idx="38">
                  <c:v>1635</c:v>
                </c:pt>
                <c:pt idx="39">
                  <c:v>1639</c:v>
                </c:pt>
                <c:pt idx="40">
                  <c:v>1643</c:v>
                </c:pt>
                <c:pt idx="41">
                  <c:v>1646</c:v>
                </c:pt>
                <c:pt idx="42">
                  <c:v>1650</c:v>
                </c:pt>
                <c:pt idx="43">
                  <c:v>1654</c:v>
                </c:pt>
                <c:pt idx="44">
                  <c:v>1657</c:v>
                </c:pt>
                <c:pt idx="45">
                  <c:v>1660</c:v>
                </c:pt>
                <c:pt idx="46">
                  <c:v>1663</c:v>
                </c:pt>
                <c:pt idx="47">
                  <c:v>1667</c:v>
                </c:pt>
                <c:pt idx="48">
                  <c:v>1670</c:v>
                </c:pt>
                <c:pt idx="49">
                  <c:v>1672</c:v>
                </c:pt>
                <c:pt idx="50">
                  <c:v>1675</c:v>
                </c:pt>
                <c:pt idx="51">
                  <c:v>1678</c:v>
                </c:pt>
                <c:pt idx="52">
                  <c:v>1681</c:v>
                </c:pt>
                <c:pt idx="53">
                  <c:v>1683</c:v>
                </c:pt>
                <c:pt idx="54">
                  <c:v>1686</c:v>
                </c:pt>
                <c:pt idx="55">
                  <c:v>1688</c:v>
                </c:pt>
                <c:pt idx="56">
                  <c:v>1691</c:v>
                </c:pt>
                <c:pt idx="57">
                  <c:v>1693</c:v>
                </c:pt>
                <c:pt idx="58">
                  <c:v>1695</c:v>
                </c:pt>
                <c:pt idx="59">
                  <c:v>1698</c:v>
                </c:pt>
                <c:pt idx="60">
                  <c:v>1700</c:v>
                </c:pt>
                <c:pt idx="61">
                  <c:v>1702</c:v>
                </c:pt>
                <c:pt idx="62">
                  <c:v>1704</c:v>
                </c:pt>
                <c:pt idx="63">
                  <c:v>1706</c:v>
                </c:pt>
                <c:pt idx="64">
                  <c:v>1708</c:v>
                </c:pt>
                <c:pt idx="65">
                  <c:v>1710</c:v>
                </c:pt>
                <c:pt idx="66">
                  <c:v>1712</c:v>
                </c:pt>
                <c:pt idx="67">
                  <c:v>1714</c:v>
                </c:pt>
                <c:pt idx="68">
                  <c:v>1716</c:v>
                </c:pt>
                <c:pt idx="69">
                  <c:v>1718</c:v>
                </c:pt>
                <c:pt idx="70">
                  <c:v>1720</c:v>
                </c:pt>
                <c:pt idx="71">
                  <c:v>1721</c:v>
                </c:pt>
                <c:pt idx="72">
                  <c:v>1723</c:v>
                </c:pt>
                <c:pt idx="73">
                  <c:v>1725</c:v>
                </c:pt>
                <c:pt idx="74">
                  <c:v>1727</c:v>
                </c:pt>
                <c:pt idx="75">
                  <c:v>1728</c:v>
                </c:pt>
                <c:pt idx="76">
                  <c:v>1730</c:v>
                </c:pt>
                <c:pt idx="77">
                  <c:v>1732</c:v>
                </c:pt>
                <c:pt idx="78">
                  <c:v>1733</c:v>
                </c:pt>
                <c:pt idx="79">
                  <c:v>1735</c:v>
                </c:pt>
                <c:pt idx="80">
                  <c:v>1736</c:v>
                </c:pt>
                <c:pt idx="81">
                  <c:v>1738</c:v>
                </c:pt>
                <c:pt idx="82">
                  <c:v>1739</c:v>
                </c:pt>
                <c:pt idx="83">
                  <c:v>1741</c:v>
                </c:pt>
                <c:pt idx="84">
                  <c:v>1742</c:v>
                </c:pt>
                <c:pt idx="85">
                  <c:v>1744</c:v>
                </c:pt>
                <c:pt idx="86">
                  <c:v>1745</c:v>
                </c:pt>
                <c:pt idx="87">
                  <c:v>1746</c:v>
                </c:pt>
                <c:pt idx="88">
                  <c:v>1748</c:v>
                </c:pt>
                <c:pt idx="89">
                  <c:v>1750</c:v>
                </c:pt>
                <c:pt idx="90">
                  <c:v>1752</c:v>
                </c:pt>
                <c:pt idx="91">
                  <c:v>1754</c:v>
                </c:pt>
                <c:pt idx="92">
                  <c:v>1756</c:v>
                </c:pt>
                <c:pt idx="93">
                  <c:v>1758</c:v>
                </c:pt>
                <c:pt idx="94">
                  <c:v>1760</c:v>
                </c:pt>
                <c:pt idx="95">
                  <c:v>1762</c:v>
                </c:pt>
                <c:pt idx="96">
                  <c:v>1764</c:v>
                </c:pt>
                <c:pt idx="97">
                  <c:v>1766</c:v>
                </c:pt>
                <c:pt idx="98">
                  <c:v>1768</c:v>
                </c:pt>
                <c:pt idx="99">
                  <c:v>1770</c:v>
                </c:pt>
              </c:numCache>
            </c:numRef>
          </c:val>
          <c:smooth val="0"/>
          <c:extLst>
            <c:ext xmlns:c16="http://schemas.microsoft.com/office/drawing/2014/chart" uri="{C3380CC4-5D6E-409C-BE32-E72D297353CC}">
              <c16:uniqueId val="{0000000A-0C0D-4DDF-AF8A-18F2BD1C9A6A}"/>
            </c:ext>
          </c:extLst>
        </c:ser>
        <c:ser>
          <c:idx val="12"/>
          <c:order val="11"/>
          <c:tx>
            <c:strRef>
              <c:f>Sollgewichte!$A$14</c:f>
              <c:strCache>
                <c:ptCount val="1"/>
                <c:pt idx="0">
                  <c:v>Novogen Brown Classic </c:v>
                </c:pt>
              </c:strCache>
            </c:strRef>
          </c:tx>
          <c:spPr>
            <a:ln w="28575" cap="rnd">
              <a:solidFill>
                <a:schemeClr val="accent1">
                  <a:lumMod val="80000"/>
                  <a:lumOff val="20000"/>
                </a:schemeClr>
              </a:solidFill>
              <a:round/>
            </a:ln>
            <a:effectLst/>
          </c:spPr>
          <c:marker>
            <c:symbol val="none"/>
          </c:marker>
          <c:val>
            <c:numRef>
              <c:f>Sollgewichte!$B$14:$CW$14</c:f>
              <c:numCache>
                <c:formatCode>General</c:formatCode>
                <c:ptCount val="100"/>
                <c:pt idx="0">
                  <c:v>65</c:v>
                </c:pt>
                <c:pt idx="1">
                  <c:v>110</c:v>
                </c:pt>
                <c:pt idx="2">
                  <c:v>180</c:v>
                </c:pt>
                <c:pt idx="3">
                  <c:v>270</c:v>
                </c:pt>
                <c:pt idx="4">
                  <c:v>365</c:v>
                </c:pt>
                <c:pt idx="5">
                  <c:v>470</c:v>
                </c:pt>
                <c:pt idx="6">
                  <c:v>570</c:v>
                </c:pt>
                <c:pt idx="7">
                  <c:v>660</c:v>
                </c:pt>
                <c:pt idx="8">
                  <c:v>750</c:v>
                </c:pt>
                <c:pt idx="9">
                  <c:v>840</c:v>
                </c:pt>
                <c:pt idx="10">
                  <c:v>930</c:v>
                </c:pt>
                <c:pt idx="11">
                  <c:v>1020</c:v>
                </c:pt>
                <c:pt idx="12">
                  <c:v>1110</c:v>
                </c:pt>
                <c:pt idx="13">
                  <c:v>1190</c:v>
                </c:pt>
                <c:pt idx="14">
                  <c:v>1270</c:v>
                </c:pt>
                <c:pt idx="15">
                  <c:v>1350</c:v>
                </c:pt>
                <c:pt idx="16">
                  <c:v>1430</c:v>
                </c:pt>
                <c:pt idx="17" formatCode="0">
                  <c:v>1500</c:v>
                </c:pt>
                <c:pt idx="18" formatCode="0">
                  <c:v>1580</c:v>
                </c:pt>
                <c:pt idx="19" formatCode="0">
                  <c:v>1640</c:v>
                </c:pt>
                <c:pt idx="20" formatCode="0">
                  <c:v>1685</c:v>
                </c:pt>
                <c:pt idx="21" formatCode="0">
                  <c:v>1720</c:v>
                </c:pt>
                <c:pt idx="22" formatCode="0">
                  <c:v>1745</c:v>
                </c:pt>
                <c:pt idx="23" formatCode="0">
                  <c:v>1765</c:v>
                </c:pt>
                <c:pt idx="24" formatCode="0">
                  <c:v>1780</c:v>
                </c:pt>
                <c:pt idx="25" formatCode="0">
                  <c:v>1790</c:v>
                </c:pt>
                <c:pt idx="26" formatCode="0">
                  <c:v>1805</c:v>
                </c:pt>
                <c:pt idx="27" formatCode="0">
                  <c:v>1815</c:v>
                </c:pt>
                <c:pt idx="28" formatCode="0">
                  <c:v>1820</c:v>
                </c:pt>
                <c:pt idx="29" formatCode="0">
                  <c:v>1820</c:v>
                </c:pt>
                <c:pt idx="30" formatCode="0">
                  <c:v>1825</c:v>
                </c:pt>
                <c:pt idx="31" formatCode="0">
                  <c:v>1825</c:v>
                </c:pt>
                <c:pt idx="32" formatCode="0">
                  <c:v>1825</c:v>
                </c:pt>
                <c:pt idx="33" formatCode="0">
                  <c:v>1830</c:v>
                </c:pt>
                <c:pt idx="34" formatCode="0">
                  <c:v>1830</c:v>
                </c:pt>
                <c:pt idx="35" formatCode="0">
                  <c:v>1835</c:v>
                </c:pt>
                <c:pt idx="36" formatCode="0">
                  <c:v>1835</c:v>
                </c:pt>
                <c:pt idx="37" formatCode="0">
                  <c:v>1840</c:v>
                </c:pt>
                <c:pt idx="38" formatCode="0">
                  <c:v>1840</c:v>
                </c:pt>
                <c:pt idx="39" formatCode="0">
                  <c:v>1840</c:v>
                </c:pt>
                <c:pt idx="40" formatCode="0">
                  <c:v>1845</c:v>
                </c:pt>
                <c:pt idx="41" formatCode="0">
                  <c:v>1845</c:v>
                </c:pt>
                <c:pt idx="42" formatCode="0">
                  <c:v>1850</c:v>
                </c:pt>
                <c:pt idx="43" formatCode="0">
                  <c:v>1850</c:v>
                </c:pt>
                <c:pt idx="44" formatCode="0">
                  <c:v>1850</c:v>
                </c:pt>
                <c:pt idx="45" formatCode="0">
                  <c:v>1855</c:v>
                </c:pt>
                <c:pt idx="46" formatCode="0">
                  <c:v>1855</c:v>
                </c:pt>
                <c:pt idx="47" formatCode="0">
                  <c:v>1860</c:v>
                </c:pt>
                <c:pt idx="48" formatCode="0">
                  <c:v>1860</c:v>
                </c:pt>
                <c:pt idx="49" formatCode="0">
                  <c:v>1860</c:v>
                </c:pt>
                <c:pt idx="50" formatCode="0">
                  <c:v>1865</c:v>
                </c:pt>
                <c:pt idx="51" formatCode="0">
                  <c:v>1865</c:v>
                </c:pt>
                <c:pt idx="52" formatCode="0">
                  <c:v>1865</c:v>
                </c:pt>
                <c:pt idx="53" formatCode="0">
                  <c:v>1870</c:v>
                </c:pt>
                <c:pt idx="54" formatCode="0">
                  <c:v>1870</c:v>
                </c:pt>
                <c:pt idx="55" formatCode="0">
                  <c:v>1875</c:v>
                </c:pt>
                <c:pt idx="56" formatCode="0">
                  <c:v>1875</c:v>
                </c:pt>
                <c:pt idx="57" formatCode="0">
                  <c:v>1880</c:v>
                </c:pt>
                <c:pt idx="58" formatCode="0">
                  <c:v>1880</c:v>
                </c:pt>
                <c:pt idx="59" formatCode="0">
                  <c:v>1880</c:v>
                </c:pt>
                <c:pt idx="60" formatCode="0">
                  <c:v>1885</c:v>
                </c:pt>
                <c:pt idx="61" formatCode="0">
                  <c:v>1885</c:v>
                </c:pt>
                <c:pt idx="62" formatCode="0">
                  <c:v>1890</c:v>
                </c:pt>
                <c:pt idx="63" formatCode="0">
                  <c:v>1890</c:v>
                </c:pt>
                <c:pt idx="64" formatCode="0">
                  <c:v>1890</c:v>
                </c:pt>
                <c:pt idx="65" formatCode="0">
                  <c:v>1895</c:v>
                </c:pt>
                <c:pt idx="66" formatCode="0">
                  <c:v>1895</c:v>
                </c:pt>
                <c:pt idx="67" formatCode="0">
                  <c:v>1900</c:v>
                </c:pt>
                <c:pt idx="68" formatCode="0">
                  <c:v>1900</c:v>
                </c:pt>
                <c:pt idx="69" formatCode="0">
                  <c:v>1900</c:v>
                </c:pt>
                <c:pt idx="70" formatCode="0">
                  <c:v>1905</c:v>
                </c:pt>
                <c:pt idx="71" formatCode="0">
                  <c:v>1905</c:v>
                </c:pt>
                <c:pt idx="72" formatCode="0">
                  <c:v>1910</c:v>
                </c:pt>
                <c:pt idx="73" formatCode="0">
                  <c:v>1910</c:v>
                </c:pt>
                <c:pt idx="74" formatCode="0">
                  <c:v>1910</c:v>
                </c:pt>
                <c:pt idx="75" formatCode="0">
                  <c:v>1915</c:v>
                </c:pt>
                <c:pt idx="76" formatCode="0">
                  <c:v>1915</c:v>
                </c:pt>
                <c:pt idx="77" formatCode="0">
                  <c:v>1920</c:v>
                </c:pt>
                <c:pt idx="78" formatCode="0">
                  <c:v>1920</c:v>
                </c:pt>
                <c:pt idx="79" formatCode="0">
                  <c:v>1920</c:v>
                </c:pt>
                <c:pt idx="80" formatCode="0">
                  <c:v>1920</c:v>
                </c:pt>
                <c:pt idx="81" formatCode="0">
                  <c:v>1920</c:v>
                </c:pt>
                <c:pt idx="82" formatCode="0">
                  <c:v>1920</c:v>
                </c:pt>
                <c:pt idx="83" formatCode="0">
                  <c:v>1920</c:v>
                </c:pt>
                <c:pt idx="84" formatCode="0">
                  <c:v>1920</c:v>
                </c:pt>
                <c:pt idx="85" formatCode="0">
                  <c:v>1920</c:v>
                </c:pt>
                <c:pt idx="86" formatCode="0">
                  <c:v>1920</c:v>
                </c:pt>
                <c:pt idx="87" formatCode="0">
                  <c:v>1920</c:v>
                </c:pt>
                <c:pt idx="88" formatCode="0">
                  <c:v>1920</c:v>
                </c:pt>
                <c:pt idx="89" formatCode="0">
                  <c:v>1920</c:v>
                </c:pt>
                <c:pt idx="90" formatCode="0">
                  <c:v>1920</c:v>
                </c:pt>
                <c:pt idx="91" formatCode="0">
                  <c:v>1920</c:v>
                </c:pt>
                <c:pt idx="92" formatCode="0">
                  <c:v>1920</c:v>
                </c:pt>
                <c:pt idx="93" formatCode="0">
                  <c:v>1920</c:v>
                </c:pt>
                <c:pt idx="94" formatCode="0">
                  <c:v>1920</c:v>
                </c:pt>
                <c:pt idx="95" formatCode="0">
                  <c:v>1920</c:v>
                </c:pt>
                <c:pt idx="96" formatCode="0">
                  <c:v>1920</c:v>
                </c:pt>
                <c:pt idx="97" formatCode="0">
                  <c:v>1920</c:v>
                </c:pt>
                <c:pt idx="98" formatCode="0">
                  <c:v>1920</c:v>
                </c:pt>
                <c:pt idx="99" formatCode="0">
                  <c:v>1920</c:v>
                </c:pt>
              </c:numCache>
            </c:numRef>
          </c:val>
          <c:smooth val="0"/>
          <c:extLst>
            <c:ext xmlns:c16="http://schemas.microsoft.com/office/drawing/2014/chart" uri="{C3380CC4-5D6E-409C-BE32-E72D297353CC}">
              <c16:uniqueId val="{0000000B-0C0D-4DDF-AF8A-18F2BD1C9A6A}"/>
            </c:ext>
          </c:extLst>
        </c:ser>
        <c:ser>
          <c:idx val="13"/>
          <c:order val="12"/>
          <c:tx>
            <c:strRef>
              <c:f>Sollgewichte!$A$15</c:f>
              <c:strCache>
                <c:ptCount val="1"/>
                <c:pt idx="0">
                  <c:v>Novogen Brown Light </c:v>
                </c:pt>
              </c:strCache>
            </c:strRef>
          </c:tx>
          <c:spPr>
            <a:ln w="28575" cap="rnd">
              <a:solidFill>
                <a:schemeClr val="accent2">
                  <a:lumMod val="80000"/>
                  <a:lumOff val="20000"/>
                </a:schemeClr>
              </a:solidFill>
              <a:round/>
            </a:ln>
            <a:effectLst/>
          </c:spPr>
          <c:marker>
            <c:symbol val="none"/>
          </c:marker>
          <c:val>
            <c:numRef>
              <c:f>Sollgewichte!$B$15:$CW$15</c:f>
              <c:numCache>
                <c:formatCode>General</c:formatCode>
                <c:ptCount val="100"/>
                <c:pt idx="0">
                  <c:v>65</c:v>
                </c:pt>
                <c:pt idx="1">
                  <c:v>110</c:v>
                </c:pt>
                <c:pt idx="2">
                  <c:v>180</c:v>
                </c:pt>
                <c:pt idx="3">
                  <c:v>270</c:v>
                </c:pt>
                <c:pt idx="4">
                  <c:v>365</c:v>
                </c:pt>
                <c:pt idx="5">
                  <c:v>470</c:v>
                </c:pt>
                <c:pt idx="6">
                  <c:v>570</c:v>
                </c:pt>
                <c:pt idx="7">
                  <c:v>660</c:v>
                </c:pt>
                <c:pt idx="8">
                  <c:v>750</c:v>
                </c:pt>
                <c:pt idx="9">
                  <c:v>840</c:v>
                </c:pt>
                <c:pt idx="10">
                  <c:v>930</c:v>
                </c:pt>
                <c:pt idx="11">
                  <c:v>1020</c:v>
                </c:pt>
                <c:pt idx="12">
                  <c:v>1100</c:v>
                </c:pt>
                <c:pt idx="13">
                  <c:v>1180</c:v>
                </c:pt>
                <c:pt idx="14">
                  <c:v>1250</c:v>
                </c:pt>
                <c:pt idx="15">
                  <c:v>1325</c:v>
                </c:pt>
                <c:pt idx="16">
                  <c:v>1400</c:v>
                </c:pt>
                <c:pt idx="17" formatCode="0">
                  <c:v>1480</c:v>
                </c:pt>
                <c:pt idx="18" formatCode="0">
                  <c:v>1550</c:v>
                </c:pt>
                <c:pt idx="19" formatCode="0">
                  <c:v>1610</c:v>
                </c:pt>
                <c:pt idx="20" formatCode="0">
                  <c:v>1655</c:v>
                </c:pt>
                <c:pt idx="21" formatCode="0">
                  <c:v>1690</c:v>
                </c:pt>
                <c:pt idx="22" formatCode="0">
                  <c:v>1710</c:v>
                </c:pt>
                <c:pt idx="23" formatCode="0">
                  <c:v>1725</c:v>
                </c:pt>
                <c:pt idx="24" formatCode="0">
                  <c:v>1735</c:v>
                </c:pt>
                <c:pt idx="25" formatCode="0">
                  <c:v>1745</c:v>
                </c:pt>
                <c:pt idx="26" formatCode="0">
                  <c:v>1755</c:v>
                </c:pt>
                <c:pt idx="27" formatCode="0">
                  <c:v>1765</c:v>
                </c:pt>
                <c:pt idx="28" formatCode="0">
                  <c:v>1770</c:v>
                </c:pt>
                <c:pt idx="29" formatCode="0">
                  <c:v>1770</c:v>
                </c:pt>
                <c:pt idx="30" formatCode="0">
                  <c:v>1775</c:v>
                </c:pt>
                <c:pt idx="31" formatCode="0">
                  <c:v>1775</c:v>
                </c:pt>
                <c:pt idx="32" formatCode="0">
                  <c:v>1775</c:v>
                </c:pt>
                <c:pt idx="33" formatCode="0">
                  <c:v>1780</c:v>
                </c:pt>
                <c:pt idx="34" formatCode="0">
                  <c:v>1780</c:v>
                </c:pt>
                <c:pt idx="35" formatCode="0">
                  <c:v>1785</c:v>
                </c:pt>
                <c:pt idx="36" formatCode="0">
                  <c:v>1785</c:v>
                </c:pt>
                <c:pt idx="37" formatCode="0">
                  <c:v>1790</c:v>
                </c:pt>
                <c:pt idx="38" formatCode="0">
                  <c:v>1790</c:v>
                </c:pt>
                <c:pt idx="39" formatCode="0">
                  <c:v>1790</c:v>
                </c:pt>
                <c:pt idx="40" formatCode="0">
                  <c:v>1795</c:v>
                </c:pt>
                <c:pt idx="41" formatCode="0">
                  <c:v>1795</c:v>
                </c:pt>
                <c:pt idx="42" formatCode="0">
                  <c:v>1800</c:v>
                </c:pt>
                <c:pt idx="43" formatCode="0">
                  <c:v>1800</c:v>
                </c:pt>
                <c:pt idx="44" formatCode="0">
                  <c:v>1800</c:v>
                </c:pt>
                <c:pt idx="45" formatCode="0">
                  <c:v>1805</c:v>
                </c:pt>
                <c:pt idx="46" formatCode="0">
                  <c:v>1805</c:v>
                </c:pt>
                <c:pt idx="47" formatCode="0">
                  <c:v>1810</c:v>
                </c:pt>
                <c:pt idx="48" formatCode="0">
                  <c:v>1810</c:v>
                </c:pt>
                <c:pt idx="49" formatCode="0">
                  <c:v>1810</c:v>
                </c:pt>
                <c:pt idx="50" formatCode="0">
                  <c:v>1815</c:v>
                </c:pt>
                <c:pt idx="51" formatCode="0">
                  <c:v>1815</c:v>
                </c:pt>
                <c:pt idx="52" formatCode="0">
                  <c:v>1815</c:v>
                </c:pt>
                <c:pt idx="53" formatCode="0">
                  <c:v>1820</c:v>
                </c:pt>
                <c:pt idx="54" formatCode="0">
                  <c:v>1820</c:v>
                </c:pt>
                <c:pt idx="55" formatCode="0">
                  <c:v>1825</c:v>
                </c:pt>
                <c:pt idx="56" formatCode="0">
                  <c:v>1825</c:v>
                </c:pt>
                <c:pt idx="57" formatCode="0">
                  <c:v>1830</c:v>
                </c:pt>
                <c:pt idx="58" formatCode="0">
                  <c:v>1830</c:v>
                </c:pt>
                <c:pt idx="59" formatCode="0">
                  <c:v>1830</c:v>
                </c:pt>
                <c:pt idx="60" formatCode="0">
                  <c:v>1835</c:v>
                </c:pt>
                <c:pt idx="61" formatCode="0">
                  <c:v>1835</c:v>
                </c:pt>
                <c:pt idx="62" formatCode="0">
                  <c:v>1840</c:v>
                </c:pt>
                <c:pt idx="63" formatCode="0">
                  <c:v>1840</c:v>
                </c:pt>
                <c:pt idx="64" formatCode="0">
                  <c:v>1840</c:v>
                </c:pt>
                <c:pt idx="65" formatCode="0">
                  <c:v>1845</c:v>
                </c:pt>
                <c:pt idx="66" formatCode="0">
                  <c:v>1845</c:v>
                </c:pt>
                <c:pt idx="67" formatCode="0">
                  <c:v>1850</c:v>
                </c:pt>
                <c:pt idx="68" formatCode="0">
                  <c:v>1850</c:v>
                </c:pt>
                <c:pt idx="69" formatCode="0">
                  <c:v>1850</c:v>
                </c:pt>
                <c:pt idx="70" formatCode="0">
                  <c:v>1855</c:v>
                </c:pt>
                <c:pt idx="71" formatCode="0">
                  <c:v>1855</c:v>
                </c:pt>
                <c:pt idx="72" formatCode="0">
                  <c:v>1860</c:v>
                </c:pt>
                <c:pt idx="73" formatCode="0">
                  <c:v>1860</c:v>
                </c:pt>
                <c:pt idx="74" formatCode="0">
                  <c:v>1860</c:v>
                </c:pt>
                <c:pt idx="75" formatCode="0">
                  <c:v>1865</c:v>
                </c:pt>
                <c:pt idx="76" formatCode="0">
                  <c:v>1865</c:v>
                </c:pt>
                <c:pt idx="77" formatCode="0">
                  <c:v>1870</c:v>
                </c:pt>
                <c:pt idx="78" formatCode="0">
                  <c:v>1870</c:v>
                </c:pt>
                <c:pt idx="79" formatCode="0">
                  <c:v>1870</c:v>
                </c:pt>
                <c:pt idx="80" formatCode="0">
                  <c:v>1870</c:v>
                </c:pt>
                <c:pt idx="81" formatCode="0">
                  <c:v>1870</c:v>
                </c:pt>
                <c:pt idx="82" formatCode="0">
                  <c:v>1870</c:v>
                </c:pt>
                <c:pt idx="83" formatCode="0">
                  <c:v>1870</c:v>
                </c:pt>
                <c:pt idx="84" formatCode="0">
                  <c:v>1870</c:v>
                </c:pt>
                <c:pt idx="85" formatCode="0">
                  <c:v>1870</c:v>
                </c:pt>
                <c:pt idx="86" formatCode="0">
                  <c:v>1870</c:v>
                </c:pt>
                <c:pt idx="87" formatCode="0">
                  <c:v>1870</c:v>
                </c:pt>
                <c:pt idx="88" formatCode="0">
                  <c:v>1870</c:v>
                </c:pt>
                <c:pt idx="89" formatCode="0">
                  <c:v>1870</c:v>
                </c:pt>
                <c:pt idx="90" formatCode="0">
                  <c:v>1870</c:v>
                </c:pt>
                <c:pt idx="91" formatCode="0">
                  <c:v>1870</c:v>
                </c:pt>
                <c:pt idx="92" formatCode="0">
                  <c:v>1870</c:v>
                </c:pt>
                <c:pt idx="93" formatCode="0">
                  <c:v>1870</c:v>
                </c:pt>
                <c:pt idx="94" formatCode="0">
                  <c:v>1870</c:v>
                </c:pt>
                <c:pt idx="95" formatCode="0">
                  <c:v>1870</c:v>
                </c:pt>
                <c:pt idx="96" formatCode="0">
                  <c:v>1870</c:v>
                </c:pt>
                <c:pt idx="97" formatCode="0">
                  <c:v>1870</c:v>
                </c:pt>
                <c:pt idx="98" formatCode="0">
                  <c:v>1870</c:v>
                </c:pt>
                <c:pt idx="99" formatCode="0">
                  <c:v>1870</c:v>
                </c:pt>
              </c:numCache>
            </c:numRef>
          </c:val>
          <c:smooth val="0"/>
          <c:extLst>
            <c:ext xmlns:c16="http://schemas.microsoft.com/office/drawing/2014/chart" uri="{C3380CC4-5D6E-409C-BE32-E72D297353CC}">
              <c16:uniqueId val="{0000000C-0C0D-4DDF-AF8A-18F2BD1C9A6A}"/>
            </c:ext>
          </c:extLst>
        </c:ser>
        <c:dLbls>
          <c:showLegendKey val="0"/>
          <c:showVal val="0"/>
          <c:showCatName val="0"/>
          <c:showSerName val="0"/>
          <c:showPercent val="0"/>
          <c:showBubbleSize val="0"/>
        </c:dLbls>
        <c:smooth val="0"/>
        <c:axId val="599894032"/>
        <c:axId val="1"/>
      </c:lineChart>
      <c:catAx>
        <c:axId val="59989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05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1050" b="0" i="0" u="none" strike="noStrike" baseline="0">
                <a:solidFill>
                  <a:srgbClr val="000000"/>
                </a:solidFill>
                <a:latin typeface="Calibri"/>
                <a:ea typeface="Calibri"/>
                <a:cs typeface="Calibri"/>
              </a:defRPr>
            </a:pPr>
            <a:endParaRPr lang="de-DE"/>
          </a:p>
        </c:txPr>
        <c:crossAx val="599894032"/>
        <c:crosses val="autoZero"/>
        <c:crossBetween val="between"/>
      </c:valAx>
      <c:spPr>
        <a:solidFill>
          <a:srgbClr val="FFFFCC"/>
        </a:solidFill>
        <a:ln w="25400">
          <a:noFill/>
        </a:ln>
      </c:spPr>
    </c:plotArea>
    <c:legend>
      <c:legendPos val="r"/>
      <c:legendEntry>
        <c:idx val="0"/>
        <c:delete val="1"/>
      </c:legendEntry>
      <c:layout>
        <c:manualLayout>
          <c:xMode val="edge"/>
          <c:yMode val="edge"/>
          <c:x val="0.52529227754502172"/>
          <c:y val="0.42489303045752375"/>
          <c:w val="0.40726369022407516"/>
          <c:h val="0.3705296550161446"/>
        </c:manualLayout>
      </c:layout>
      <c:overlay val="0"/>
      <c:spPr>
        <a:solidFill>
          <a:schemeClr val="bg1"/>
        </a:solidFill>
        <a:ln>
          <a:noFill/>
        </a:ln>
        <a:effectLst/>
      </c:spPr>
      <c:txPr>
        <a:bodyPr/>
        <a:lstStyle/>
        <a:p>
          <a:pPr>
            <a:defRPr sz="110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FFC000"/>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jpe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5.png"/><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10</xdr:col>
      <xdr:colOff>3398520</xdr:colOff>
      <xdr:row>0</xdr:row>
      <xdr:rowOff>106680</xdr:rowOff>
    </xdr:from>
    <xdr:to>
      <xdr:col>10</xdr:col>
      <xdr:colOff>5173980</xdr:colOff>
      <xdr:row>0</xdr:row>
      <xdr:rowOff>990600</xdr:rowOff>
    </xdr:to>
    <xdr:pic>
      <xdr:nvPicPr>
        <xdr:cNvPr id="2" name="Grafik 12">
          <a:extLst>
            <a:ext uri="{FF2B5EF4-FFF2-40B4-BE49-F238E27FC236}">
              <a16:creationId xmlns:a16="http://schemas.microsoft.com/office/drawing/2014/main" id="{30953FD0-F0FA-4CC5-8D5E-34DCA2F580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106680"/>
          <a:ext cx="177546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1082040</xdr:colOff>
      <xdr:row>0</xdr:row>
      <xdr:rowOff>45720</xdr:rowOff>
    </xdr:from>
    <xdr:to>
      <xdr:col>2</xdr:col>
      <xdr:colOff>2080260</xdr:colOff>
      <xdr:row>0</xdr:row>
      <xdr:rowOff>548640</xdr:rowOff>
    </xdr:to>
    <xdr:pic>
      <xdr:nvPicPr>
        <xdr:cNvPr id="690239" name="Grafik 12">
          <a:extLst>
            <a:ext uri="{FF2B5EF4-FFF2-40B4-BE49-F238E27FC236}">
              <a16:creationId xmlns:a16="http://schemas.microsoft.com/office/drawing/2014/main" id="{00000000-0008-0000-0100-00003F880A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45720"/>
          <a:ext cx="9982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320040</xdr:colOff>
      <xdr:row>51</xdr:row>
      <xdr:rowOff>45720</xdr:rowOff>
    </xdr:from>
    <xdr:to>
      <xdr:col>10</xdr:col>
      <xdr:colOff>312420</xdr:colOff>
      <xdr:row>54</xdr:row>
      <xdr:rowOff>137160</xdr:rowOff>
    </xdr:to>
    <xdr:grpSp>
      <xdr:nvGrpSpPr>
        <xdr:cNvPr id="362482" name="Group 4">
          <a:extLst>
            <a:ext uri="{FF2B5EF4-FFF2-40B4-BE49-F238E27FC236}">
              <a16:creationId xmlns:a16="http://schemas.microsoft.com/office/drawing/2014/main" id="{00000000-0008-0000-0200-0000F2870500}"/>
            </a:ext>
          </a:extLst>
        </xdr:cNvPr>
        <xdr:cNvGrpSpPr>
          <a:grpSpLocks/>
        </xdr:cNvGrpSpPr>
      </xdr:nvGrpSpPr>
      <xdr:grpSpPr bwMode="auto">
        <a:xfrm>
          <a:off x="6408420" y="16901160"/>
          <a:ext cx="1112520" cy="594360"/>
          <a:chOff x="831" y="147"/>
          <a:chExt cx="181" cy="106"/>
        </a:xfrm>
      </xdr:grpSpPr>
      <xdr:sp macro="" textlink="">
        <xdr:nvSpPr>
          <xdr:cNvPr id="362490" name="Rectangle 5">
            <a:extLst>
              <a:ext uri="{FF2B5EF4-FFF2-40B4-BE49-F238E27FC236}">
                <a16:creationId xmlns:a16="http://schemas.microsoft.com/office/drawing/2014/main" id="{00000000-0008-0000-0200-0000FA870500}"/>
              </a:ext>
            </a:extLst>
          </xdr:cNvPr>
          <xdr:cNvSpPr>
            <a:spLocks noChangeArrowheads="1"/>
          </xdr:cNvSpPr>
        </xdr:nvSpPr>
        <xdr:spPr bwMode="auto">
          <a:xfrm>
            <a:off x="831" y="147"/>
            <a:ext cx="181" cy="106"/>
          </a:xfrm>
          <a:prstGeom prst="rect">
            <a:avLst/>
          </a:prstGeom>
          <a:gradFill rotWithShape="1">
            <a:gsLst>
              <a:gs pos="0">
                <a:srgbClr val="FFCC00"/>
              </a:gs>
              <a:gs pos="100000">
                <a:srgbClr val="FFFFFF"/>
              </a:gs>
            </a:gsLst>
            <a:lin ang="18900000" scaled="1"/>
          </a:gradFill>
          <a:ln w="9525">
            <a:solidFill>
              <a:srgbClr val="000000"/>
            </a:solidFill>
            <a:miter lim="800000"/>
            <a:headEnd/>
            <a:tailEnd/>
          </a:ln>
        </xdr:spPr>
      </xdr:sp>
    </xdr:grpSp>
    <xdr:clientData/>
  </xdr:twoCellAnchor>
  <mc:AlternateContent xmlns:mc="http://schemas.openxmlformats.org/markup-compatibility/2006">
    <mc:Choice xmlns:a14="http://schemas.microsoft.com/office/drawing/2010/main" Requires="a14">
      <xdr:twoCellAnchor>
        <xdr:from>
          <xdr:col>8</xdr:col>
          <xdr:colOff>434340</xdr:colOff>
          <xdr:row>51</xdr:row>
          <xdr:rowOff>129540</xdr:rowOff>
        </xdr:from>
        <xdr:to>
          <xdr:col>10</xdr:col>
          <xdr:colOff>228600</xdr:colOff>
          <xdr:row>54</xdr:row>
          <xdr:rowOff>60960</xdr:rowOff>
        </xdr:to>
        <xdr:sp macro="" textlink="">
          <xdr:nvSpPr>
            <xdr:cNvPr id="361473" name="Objekt 1" hidden="1">
              <a:extLst>
                <a:ext uri="{63B3BB69-23CF-44E3-9099-C40C66FF867C}">
                  <a14:compatExt spid="_x0000_s361473"/>
                </a:ext>
                <a:ext uri="{FF2B5EF4-FFF2-40B4-BE49-F238E27FC236}">
                  <a16:creationId xmlns:a16="http://schemas.microsoft.com/office/drawing/2014/main" id="{00000000-0008-0000-0200-00000184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243840</xdr:colOff>
      <xdr:row>50</xdr:row>
      <xdr:rowOff>121920</xdr:rowOff>
    </xdr:from>
    <xdr:to>
      <xdr:col>10</xdr:col>
      <xdr:colOff>487680</xdr:colOff>
      <xdr:row>75</xdr:row>
      <xdr:rowOff>30480</xdr:rowOff>
    </xdr:to>
    <xdr:graphicFrame macro="">
      <xdr:nvGraphicFramePr>
        <xdr:cNvPr id="362483" name="Diagramm 2">
          <a:extLst>
            <a:ext uri="{FF2B5EF4-FFF2-40B4-BE49-F238E27FC236}">
              <a16:creationId xmlns:a16="http://schemas.microsoft.com/office/drawing/2014/main" id="{00000000-0008-0000-0200-0000F387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320040</xdr:colOff>
      <xdr:row>51</xdr:row>
      <xdr:rowOff>45720</xdr:rowOff>
    </xdr:from>
    <xdr:to>
      <xdr:col>10</xdr:col>
      <xdr:colOff>312420</xdr:colOff>
      <xdr:row>54</xdr:row>
      <xdr:rowOff>137160</xdr:rowOff>
    </xdr:to>
    <xdr:grpSp>
      <xdr:nvGrpSpPr>
        <xdr:cNvPr id="362484" name="Group 4">
          <a:extLst>
            <a:ext uri="{FF2B5EF4-FFF2-40B4-BE49-F238E27FC236}">
              <a16:creationId xmlns:a16="http://schemas.microsoft.com/office/drawing/2014/main" id="{00000000-0008-0000-0200-0000F4870500}"/>
            </a:ext>
          </a:extLst>
        </xdr:cNvPr>
        <xdr:cNvGrpSpPr>
          <a:grpSpLocks/>
        </xdr:cNvGrpSpPr>
      </xdr:nvGrpSpPr>
      <xdr:grpSpPr bwMode="auto">
        <a:xfrm>
          <a:off x="6408420" y="16901160"/>
          <a:ext cx="1112520" cy="594360"/>
          <a:chOff x="831" y="147"/>
          <a:chExt cx="181" cy="106"/>
        </a:xfrm>
      </xdr:grpSpPr>
      <xdr:sp macro="" textlink="">
        <xdr:nvSpPr>
          <xdr:cNvPr id="362489" name="Rectangle 5">
            <a:extLst>
              <a:ext uri="{FF2B5EF4-FFF2-40B4-BE49-F238E27FC236}">
                <a16:creationId xmlns:a16="http://schemas.microsoft.com/office/drawing/2014/main" id="{00000000-0008-0000-0200-0000F9870500}"/>
              </a:ext>
            </a:extLst>
          </xdr:cNvPr>
          <xdr:cNvSpPr>
            <a:spLocks noChangeArrowheads="1"/>
          </xdr:cNvSpPr>
        </xdr:nvSpPr>
        <xdr:spPr bwMode="auto">
          <a:xfrm>
            <a:off x="831" y="147"/>
            <a:ext cx="181" cy="106"/>
          </a:xfrm>
          <a:prstGeom prst="rect">
            <a:avLst/>
          </a:prstGeom>
          <a:gradFill rotWithShape="1">
            <a:gsLst>
              <a:gs pos="0">
                <a:srgbClr val="FFCC00"/>
              </a:gs>
              <a:gs pos="100000">
                <a:srgbClr val="FFFFFF"/>
              </a:gs>
            </a:gsLst>
            <a:lin ang="18900000" scaled="1"/>
          </a:gradFill>
          <a:ln w="9525">
            <a:solidFill>
              <a:srgbClr val="000000"/>
            </a:solidFill>
            <a:miter lim="800000"/>
            <a:headEnd/>
            <a:tailEnd/>
          </a:ln>
        </xdr:spPr>
      </xdr:sp>
    </xdr:grpSp>
    <xdr:clientData/>
  </xdr:twoCellAnchor>
  <xdr:twoCellAnchor editAs="oneCell">
    <xdr:from>
      <xdr:col>9</xdr:col>
      <xdr:colOff>45720</xdr:colOff>
      <xdr:row>3</xdr:row>
      <xdr:rowOff>297180</xdr:rowOff>
    </xdr:from>
    <xdr:to>
      <xdr:col>10</xdr:col>
      <xdr:colOff>723900</xdr:colOff>
      <xdr:row>4</xdr:row>
      <xdr:rowOff>259080</xdr:rowOff>
    </xdr:to>
    <xdr:pic>
      <xdr:nvPicPr>
        <xdr:cNvPr id="362485" name="Grafik 2">
          <a:extLst>
            <a:ext uri="{FF2B5EF4-FFF2-40B4-BE49-F238E27FC236}">
              <a16:creationId xmlns:a16="http://schemas.microsoft.com/office/drawing/2014/main" id="{00000000-0008-0000-0200-0000F58705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8960" y="1600200"/>
          <a:ext cx="10134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434340</xdr:colOff>
      <xdr:row>51</xdr:row>
      <xdr:rowOff>99060</xdr:rowOff>
    </xdr:from>
    <xdr:to>
      <xdr:col>10</xdr:col>
      <xdr:colOff>243840</xdr:colOff>
      <xdr:row>54</xdr:row>
      <xdr:rowOff>76200</xdr:rowOff>
    </xdr:to>
    <xdr:pic>
      <xdr:nvPicPr>
        <xdr:cNvPr id="362486" name="Grafik 4">
          <a:extLst>
            <a:ext uri="{FF2B5EF4-FFF2-40B4-BE49-F238E27FC236}">
              <a16:creationId xmlns:a16="http://schemas.microsoft.com/office/drawing/2014/main" id="{00000000-0008-0000-0200-0000F68705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22720" y="16954500"/>
          <a:ext cx="92964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28</xdr:row>
      <xdr:rowOff>175260</xdr:rowOff>
    </xdr:from>
    <xdr:to>
      <xdr:col>10</xdr:col>
      <xdr:colOff>701040</xdr:colOff>
      <xdr:row>29</xdr:row>
      <xdr:rowOff>175260</xdr:rowOff>
    </xdr:to>
    <xdr:pic>
      <xdr:nvPicPr>
        <xdr:cNvPr id="362487" name="Grafik 12">
          <a:extLst>
            <a:ext uri="{FF2B5EF4-FFF2-40B4-BE49-F238E27FC236}">
              <a16:creationId xmlns:a16="http://schemas.microsoft.com/office/drawing/2014/main" id="{00000000-0008-0000-0200-0000F78705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1340" y="10850880"/>
          <a:ext cx="9982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53340</xdr:colOff>
      <xdr:row>3</xdr:row>
      <xdr:rowOff>236220</xdr:rowOff>
    </xdr:from>
    <xdr:to>
      <xdr:col>10</xdr:col>
      <xdr:colOff>716280</xdr:colOff>
      <xdr:row>4</xdr:row>
      <xdr:rowOff>190500</xdr:rowOff>
    </xdr:to>
    <xdr:pic>
      <xdr:nvPicPr>
        <xdr:cNvPr id="362488" name="Grafik 12">
          <a:extLst>
            <a:ext uri="{FF2B5EF4-FFF2-40B4-BE49-F238E27FC236}">
              <a16:creationId xmlns:a16="http://schemas.microsoft.com/office/drawing/2014/main" id="{00000000-0008-0000-0200-0000F88705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6580" y="1539240"/>
          <a:ext cx="99822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320040</xdr:colOff>
      <xdr:row>57</xdr:row>
      <xdr:rowOff>45720</xdr:rowOff>
    </xdr:from>
    <xdr:to>
      <xdr:col>10</xdr:col>
      <xdr:colOff>312420</xdr:colOff>
      <xdr:row>60</xdr:row>
      <xdr:rowOff>137160</xdr:rowOff>
    </xdr:to>
    <xdr:grpSp>
      <xdr:nvGrpSpPr>
        <xdr:cNvPr id="348050" name="Group 4">
          <a:extLst>
            <a:ext uri="{FF2B5EF4-FFF2-40B4-BE49-F238E27FC236}">
              <a16:creationId xmlns:a16="http://schemas.microsoft.com/office/drawing/2014/main" id="{00000000-0008-0000-0300-0000924F0500}"/>
            </a:ext>
          </a:extLst>
        </xdr:cNvPr>
        <xdr:cNvGrpSpPr>
          <a:grpSpLocks/>
        </xdr:cNvGrpSpPr>
      </xdr:nvGrpSpPr>
      <xdr:grpSpPr bwMode="auto">
        <a:xfrm>
          <a:off x="6377940" y="18448020"/>
          <a:ext cx="1112520" cy="594360"/>
          <a:chOff x="831" y="147"/>
          <a:chExt cx="181" cy="106"/>
        </a:xfrm>
      </xdr:grpSpPr>
      <xdr:sp macro="" textlink="">
        <xdr:nvSpPr>
          <xdr:cNvPr id="348057" name="Rectangle 5">
            <a:extLst>
              <a:ext uri="{FF2B5EF4-FFF2-40B4-BE49-F238E27FC236}">
                <a16:creationId xmlns:a16="http://schemas.microsoft.com/office/drawing/2014/main" id="{00000000-0008-0000-0300-0000994F0500}"/>
              </a:ext>
            </a:extLst>
          </xdr:cNvPr>
          <xdr:cNvSpPr>
            <a:spLocks noChangeArrowheads="1"/>
          </xdr:cNvSpPr>
        </xdr:nvSpPr>
        <xdr:spPr bwMode="auto">
          <a:xfrm>
            <a:off x="831" y="147"/>
            <a:ext cx="181" cy="106"/>
          </a:xfrm>
          <a:prstGeom prst="rect">
            <a:avLst/>
          </a:prstGeom>
          <a:gradFill rotWithShape="1">
            <a:gsLst>
              <a:gs pos="0">
                <a:srgbClr val="FFCC00"/>
              </a:gs>
              <a:gs pos="100000">
                <a:srgbClr val="FFFFFF"/>
              </a:gs>
            </a:gsLst>
            <a:lin ang="18900000" scaled="1"/>
          </a:gradFill>
          <a:ln w="9525">
            <a:solidFill>
              <a:srgbClr val="000000"/>
            </a:solidFill>
            <a:miter lim="800000"/>
            <a:headEnd/>
            <a:tailEnd/>
          </a:ln>
        </xdr:spPr>
      </xdr:sp>
    </xdr:grpSp>
    <xdr:clientData/>
  </xdr:twoCellAnchor>
  <mc:AlternateContent xmlns:mc="http://schemas.openxmlformats.org/markup-compatibility/2006">
    <mc:Choice xmlns:a14="http://schemas.microsoft.com/office/drawing/2010/main" Requires="a14">
      <xdr:twoCellAnchor>
        <xdr:from>
          <xdr:col>8</xdr:col>
          <xdr:colOff>434340</xdr:colOff>
          <xdr:row>57</xdr:row>
          <xdr:rowOff>129540</xdr:rowOff>
        </xdr:from>
        <xdr:to>
          <xdr:col>10</xdr:col>
          <xdr:colOff>228600</xdr:colOff>
          <xdr:row>60</xdr:row>
          <xdr:rowOff>60960</xdr:rowOff>
        </xdr:to>
        <xdr:sp macro="" textlink="">
          <xdr:nvSpPr>
            <xdr:cNvPr id="347137" name="Objekt 1" hidden="1">
              <a:extLst>
                <a:ext uri="{63B3BB69-23CF-44E3-9099-C40C66FF867C}">
                  <a14:compatExt spid="_x0000_s347137"/>
                </a:ext>
                <a:ext uri="{FF2B5EF4-FFF2-40B4-BE49-F238E27FC236}">
                  <a16:creationId xmlns:a16="http://schemas.microsoft.com/office/drawing/2014/main" id="{00000000-0008-0000-0300-0000014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213360</xdr:colOff>
      <xdr:row>56</xdr:row>
      <xdr:rowOff>137160</xdr:rowOff>
    </xdr:from>
    <xdr:to>
      <xdr:col>10</xdr:col>
      <xdr:colOff>449580</xdr:colOff>
      <xdr:row>80</xdr:row>
      <xdr:rowOff>91440</xdr:rowOff>
    </xdr:to>
    <xdr:graphicFrame macro="">
      <xdr:nvGraphicFramePr>
        <xdr:cNvPr id="348051" name="Diagramm 2">
          <a:extLst>
            <a:ext uri="{FF2B5EF4-FFF2-40B4-BE49-F238E27FC236}">
              <a16:creationId xmlns:a16="http://schemas.microsoft.com/office/drawing/2014/main" id="{00000000-0008-0000-0300-0000934F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320040</xdr:colOff>
      <xdr:row>57</xdr:row>
      <xdr:rowOff>45720</xdr:rowOff>
    </xdr:from>
    <xdr:to>
      <xdr:col>10</xdr:col>
      <xdr:colOff>312420</xdr:colOff>
      <xdr:row>60</xdr:row>
      <xdr:rowOff>137160</xdr:rowOff>
    </xdr:to>
    <xdr:grpSp>
      <xdr:nvGrpSpPr>
        <xdr:cNvPr id="348052" name="Group 4">
          <a:extLst>
            <a:ext uri="{FF2B5EF4-FFF2-40B4-BE49-F238E27FC236}">
              <a16:creationId xmlns:a16="http://schemas.microsoft.com/office/drawing/2014/main" id="{00000000-0008-0000-0300-0000944F0500}"/>
            </a:ext>
          </a:extLst>
        </xdr:cNvPr>
        <xdr:cNvGrpSpPr>
          <a:grpSpLocks/>
        </xdr:cNvGrpSpPr>
      </xdr:nvGrpSpPr>
      <xdr:grpSpPr bwMode="auto">
        <a:xfrm>
          <a:off x="6377940" y="18448020"/>
          <a:ext cx="1112520" cy="594360"/>
          <a:chOff x="831" y="147"/>
          <a:chExt cx="181" cy="106"/>
        </a:xfrm>
      </xdr:grpSpPr>
      <xdr:sp macro="" textlink="">
        <xdr:nvSpPr>
          <xdr:cNvPr id="348056" name="Rectangle 5">
            <a:extLst>
              <a:ext uri="{FF2B5EF4-FFF2-40B4-BE49-F238E27FC236}">
                <a16:creationId xmlns:a16="http://schemas.microsoft.com/office/drawing/2014/main" id="{00000000-0008-0000-0300-0000984F0500}"/>
              </a:ext>
            </a:extLst>
          </xdr:cNvPr>
          <xdr:cNvSpPr>
            <a:spLocks noChangeArrowheads="1"/>
          </xdr:cNvSpPr>
        </xdr:nvSpPr>
        <xdr:spPr bwMode="auto">
          <a:xfrm>
            <a:off x="831" y="147"/>
            <a:ext cx="181" cy="106"/>
          </a:xfrm>
          <a:prstGeom prst="rect">
            <a:avLst/>
          </a:prstGeom>
          <a:gradFill rotWithShape="1">
            <a:gsLst>
              <a:gs pos="0">
                <a:srgbClr val="FFCC00"/>
              </a:gs>
              <a:gs pos="100000">
                <a:srgbClr val="FFFFFF"/>
              </a:gs>
            </a:gsLst>
            <a:lin ang="18900000" scaled="1"/>
          </a:gradFill>
          <a:ln w="9525">
            <a:solidFill>
              <a:srgbClr val="000000"/>
            </a:solidFill>
            <a:miter lim="800000"/>
            <a:headEnd/>
            <a:tailEnd/>
          </a:ln>
        </xdr:spPr>
      </xdr:sp>
    </xdr:grpSp>
    <xdr:clientData/>
  </xdr:twoCellAnchor>
  <xdr:twoCellAnchor editAs="oneCell">
    <xdr:from>
      <xdr:col>8</xdr:col>
      <xdr:colOff>373380</xdr:colOff>
      <xdr:row>57</xdr:row>
      <xdr:rowOff>76200</xdr:rowOff>
    </xdr:from>
    <xdr:to>
      <xdr:col>10</xdr:col>
      <xdr:colOff>266700</xdr:colOff>
      <xdr:row>60</xdr:row>
      <xdr:rowOff>99060</xdr:rowOff>
    </xdr:to>
    <xdr:pic>
      <xdr:nvPicPr>
        <xdr:cNvPr id="348053" name="Grafik 2">
          <a:extLst>
            <a:ext uri="{FF2B5EF4-FFF2-40B4-BE49-F238E27FC236}">
              <a16:creationId xmlns:a16="http://schemas.microsoft.com/office/drawing/2014/main" id="{00000000-0008-0000-0300-0000954F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1280" y="18478500"/>
          <a:ext cx="10134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xdr:colOff>
      <xdr:row>3</xdr:row>
      <xdr:rowOff>160020</xdr:rowOff>
    </xdr:from>
    <xdr:to>
      <xdr:col>10</xdr:col>
      <xdr:colOff>716280</xdr:colOff>
      <xdr:row>4</xdr:row>
      <xdr:rowOff>137160</xdr:rowOff>
    </xdr:to>
    <xdr:pic>
      <xdr:nvPicPr>
        <xdr:cNvPr id="348054" name="Grafik 12">
          <a:extLst>
            <a:ext uri="{FF2B5EF4-FFF2-40B4-BE49-F238E27FC236}">
              <a16:creationId xmlns:a16="http://schemas.microsoft.com/office/drawing/2014/main" id="{00000000-0008-0000-0300-0000964F05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88480" y="1463040"/>
          <a:ext cx="10058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60960</xdr:colOff>
      <xdr:row>31</xdr:row>
      <xdr:rowOff>137160</xdr:rowOff>
    </xdr:from>
    <xdr:to>
      <xdr:col>10</xdr:col>
      <xdr:colOff>723900</xdr:colOff>
      <xdr:row>32</xdr:row>
      <xdr:rowOff>137160</xdr:rowOff>
    </xdr:to>
    <xdr:pic>
      <xdr:nvPicPr>
        <xdr:cNvPr id="348055" name="Grafik 12">
          <a:extLst>
            <a:ext uri="{FF2B5EF4-FFF2-40B4-BE49-F238E27FC236}">
              <a16:creationId xmlns:a16="http://schemas.microsoft.com/office/drawing/2014/main" id="{00000000-0008-0000-0300-0000974F05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03720" y="11628120"/>
          <a:ext cx="9982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7620</xdr:colOff>
      <xdr:row>21</xdr:row>
      <xdr:rowOff>60960</xdr:rowOff>
    </xdr:from>
    <xdr:to>
      <xdr:col>12</xdr:col>
      <xdr:colOff>175260</xdr:colOff>
      <xdr:row>40</xdr:row>
      <xdr:rowOff>175260</xdr:rowOff>
    </xdr:to>
    <xdr:graphicFrame macro="">
      <xdr:nvGraphicFramePr>
        <xdr:cNvPr id="625832" name="Chart 1">
          <a:extLst>
            <a:ext uri="{FF2B5EF4-FFF2-40B4-BE49-F238E27FC236}">
              <a16:creationId xmlns:a16="http://schemas.microsoft.com/office/drawing/2014/main" id="{00000000-0008-0000-0400-0000A88C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76200</xdr:colOff>
      <xdr:row>2</xdr:row>
      <xdr:rowOff>144780</xdr:rowOff>
    </xdr:from>
    <xdr:to>
      <xdr:col>15</xdr:col>
      <xdr:colOff>38100</xdr:colOff>
      <xdr:row>3</xdr:row>
      <xdr:rowOff>381000</xdr:rowOff>
    </xdr:to>
    <xdr:pic>
      <xdr:nvPicPr>
        <xdr:cNvPr id="625833" name="Grafik 12">
          <a:extLst>
            <a:ext uri="{FF2B5EF4-FFF2-40B4-BE49-F238E27FC236}">
              <a16:creationId xmlns:a16="http://schemas.microsoft.com/office/drawing/2014/main" id="{00000000-0008-0000-0400-0000A98C09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12480" y="1005840"/>
          <a:ext cx="131064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xdr:colOff>
      <xdr:row>15</xdr:row>
      <xdr:rowOff>7620</xdr:rowOff>
    </xdr:from>
    <xdr:to>
      <xdr:col>12</xdr:col>
      <xdr:colOff>624840</xdr:colOff>
      <xdr:row>46</xdr:row>
      <xdr:rowOff>137160</xdr:rowOff>
    </xdr:to>
    <xdr:graphicFrame macro="">
      <xdr:nvGraphicFramePr>
        <xdr:cNvPr id="626819" name="Diagramm 1">
          <a:extLst>
            <a:ext uri="{FF2B5EF4-FFF2-40B4-BE49-F238E27FC236}">
              <a16:creationId xmlns:a16="http://schemas.microsoft.com/office/drawing/2014/main" id="{00000000-0008-0000-0500-00008390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102870</xdr:rowOff>
    </xdr:from>
    <xdr:to>
      <xdr:col>0</xdr:col>
      <xdr:colOff>1419278</xdr:colOff>
      <xdr:row>17</xdr:row>
      <xdr:rowOff>76180</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0" y="4162425"/>
          <a:ext cx="1381125" cy="3048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t>Gewicht</a:t>
          </a:r>
          <a:r>
            <a:rPr lang="de-DE" sz="1400" b="1" baseline="0"/>
            <a:t> in g</a:t>
          </a:r>
          <a:endParaRPr lang="de-DE" sz="1400" b="1"/>
        </a:p>
      </xdr:txBody>
    </xdr:sp>
    <xdr:clientData/>
  </xdr:twoCellAnchor>
</xdr:wsDr>
</file>

<file path=xl/drawings/drawing7.xml><?xml version="1.0" encoding="utf-8"?>
<c:userShapes xmlns:c="http://schemas.openxmlformats.org/drawingml/2006/chart">
  <cdr:relSizeAnchor xmlns:cdr="http://schemas.openxmlformats.org/drawingml/2006/chartDrawing">
    <cdr:from>
      <cdr:x>0.45028</cdr:x>
      <cdr:y>0.90433</cdr:y>
    </cdr:from>
    <cdr:to>
      <cdr:x>0.57156</cdr:x>
      <cdr:y>0.96629</cdr:y>
    </cdr:to>
    <cdr:sp macro="" textlink="">
      <cdr:nvSpPr>
        <cdr:cNvPr id="2" name="Textfeld 2">
          <a:extLst xmlns:a="http://schemas.openxmlformats.org/drawingml/2006/main">
            <a:ext uri="{FF2B5EF4-FFF2-40B4-BE49-F238E27FC236}">
              <a16:creationId xmlns:a16="http://schemas.microsoft.com/office/drawing/2014/main" id="{AEBC28E6-8C68-40C8-AC5B-532621688EBA}"/>
            </a:ext>
          </a:extLst>
        </cdr:cNvPr>
        <cdr:cNvSpPr txBox="1"/>
      </cdr:nvSpPr>
      <cdr:spPr>
        <a:xfrm xmlns:a="http://schemas.openxmlformats.org/drawingml/2006/main">
          <a:off x="5146675" y="4670425"/>
          <a:ext cx="1381125" cy="304800"/>
        </a:xfrm>
        <a:prstGeom xmlns:a="http://schemas.openxmlformats.org/drawingml/2006/main" prst="rect">
          <a:avLst/>
        </a:prstGeom>
        <a:solidFill xmlns:a="http://schemas.openxmlformats.org/drawingml/2006/main">
          <a:srgbClr val="FFC000"/>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400" b="1"/>
            <a:t>Lebenswoche</a:t>
          </a:r>
        </a:p>
      </cdr:txBody>
    </cdr:sp>
  </cdr:relSizeAnchor>
  <cdr:relSizeAnchor xmlns:cdr="http://schemas.openxmlformats.org/drawingml/2006/chartDrawing">
    <cdr:from>
      <cdr:x>0.06456</cdr:x>
      <cdr:y>0.15479</cdr:y>
    </cdr:from>
    <cdr:to>
      <cdr:x>0.17574</cdr:x>
      <cdr:y>0.2805</cdr:y>
    </cdr:to>
    <cdr:pic>
      <cdr:nvPicPr>
        <cdr:cNvPr id="3" name="Grafik 2">
          <a:extLst xmlns:a="http://schemas.openxmlformats.org/drawingml/2006/main">
            <a:ext uri="{FF2B5EF4-FFF2-40B4-BE49-F238E27FC236}">
              <a16:creationId xmlns:a16="http://schemas.microsoft.com/office/drawing/2014/main" id="{00000000-0008-0000-0400-0000A98C09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61138" y="825716"/>
          <a:ext cx="1310640" cy="670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xml><?xml version="1.0" encoding="utf-8"?>
<xdr:wsDr xmlns:xdr="http://schemas.openxmlformats.org/drawingml/2006/spreadsheetDrawing" xmlns:a="http://schemas.openxmlformats.org/drawingml/2006/main">
  <xdr:twoCellAnchor>
    <xdr:from>
      <xdr:col>1</xdr:col>
      <xdr:colOff>7620</xdr:colOff>
      <xdr:row>0</xdr:row>
      <xdr:rowOff>137160</xdr:rowOff>
    </xdr:from>
    <xdr:to>
      <xdr:col>2</xdr:col>
      <xdr:colOff>8884920</xdr:colOff>
      <xdr:row>9</xdr:row>
      <xdr:rowOff>220980</xdr:rowOff>
    </xdr:to>
    <xdr:grpSp>
      <xdr:nvGrpSpPr>
        <xdr:cNvPr id="877677" name="Gruppieren 16">
          <a:extLst>
            <a:ext uri="{FF2B5EF4-FFF2-40B4-BE49-F238E27FC236}">
              <a16:creationId xmlns:a16="http://schemas.microsoft.com/office/drawing/2014/main" id="{00000000-0008-0000-0600-00006D640D00}"/>
            </a:ext>
          </a:extLst>
        </xdr:cNvPr>
        <xdr:cNvGrpSpPr>
          <a:grpSpLocks/>
        </xdr:cNvGrpSpPr>
      </xdr:nvGrpSpPr>
      <xdr:grpSpPr bwMode="auto">
        <a:xfrm>
          <a:off x="396240" y="137160"/>
          <a:ext cx="11818620" cy="1661160"/>
          <a:chOff x="791936" y="253091"/>
          <a:chExt cx="11870871" cy="1677763"/>
        </a:xfrm>
      </xdr:grpSpPr>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791936" y="268483"/>
            <a:ext cx="2732367" cy="1646978"/>
          </a:xfrm>
          <a:prstGeom prst="rect">
            <a:avLst/>
          </a:prstGeom>
          <a:solidFill>
            <a:schemeClr val="bg1"/>
          </a:solidFill>
          <a:ln w="9525" cmpd="sng">
            <a:noFill/>
          </a:ln>
          <a:effectLst/>
        </xdr:spPr>
        <xdr:txBody>
          <a:bodyPr vertOverflow="clip" horzOverflow="clip" wrap="square" rtlCol="0" anchor="ctr">
            <a:scene3d>
              <a:camera prst="orthographicFront"/>
              <a:lightRig rig="threePt" dir="t"/>
            </a:scene3d>
            <a:sp3d>
              <a:bevelT w="0" h="0"/>
              <a:bevelB w="0" h="0"/>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3600" b="1" i="0" u="none" strike="noStrike" kern="0" cap="none" spc="0" normalizeH="0" baseline="0" noProof="0">
                <a:ln w="9525">
                  <a:solidFill>
                    <a:sysClr val="window" lastClr="FFFFFF"/>
                  </a:solidFill>
                  <a:prstDash val="solid"/>
                </a:ln>
                <a:solidFill>
                  <a:sysClr val="windowText" lastClr="000000"/>
                </a:solidFill>
                <a:effectLst/>
                <a:uLnTx/>
                <a:uFillTx/>
                <a:latin typeface="Arial" panose="020B0604020202020204" pitchFamily="34" charset="0"/>
                <a:ea typeface="+mn-ea"/>
                <a:cs typeface="Arial" panose="020B0604020202020204" pitchFamily="34" charset="0"/>
              </a:rPr>
              <a:t>Impressum</a:t>
            </a:r>
          </a:p>
        </xdr:txBody>
      </xdr:sp>
      <xdr:pic>
        <xdr:nvPicPr>
          <xdr:cNvPr id="877680" name="Grafik 18">
            <a:extLst>
              <a:ext uri="{FF2B5EF4-FFF2-40B4-BE49-F238E27FC236}">
                <a16:creationId xmlns:a16="http://schemas.microsoft.com/office/drawing/2014/main" id="{00000000-0008-0000-0600-000070640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5868" y="253091"/>
            <a:ext cx="2971799" cy="167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77681" name="Grafik 19">
            <a:extLst>
              <a:ext uri="{FF2B5EF4-FFF2-40B4-BE49-F238E27FC236}">
                <a16:creationId xmlns:a16="http://schemas.microsoft.com/office/drawing/2014/main" id="{00000000-0008-0000-0600-000071640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1943" y="253093"/>
            <a:ext cx="3047999" cy="1677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77682" name="Grafik 20">
            <a:extLst>
              <a:ext uri="{FF2B5EF4-FFF2-40B4-BE49-F238E27FC236}">
                <a16:creationId xmlns:a16="http://schemas.microsoft.com/office/drawing/2014/main" id="{00000000-0008-0000-0600-000072640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9443" y="253093"/>
            <a:ext cx="3513364" cy="1677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3512820</xdr:colOff>
      <xdr:row>10</xdr:row>
      <xdr:rowOff>708660</xdr:rowOff>
    </xdr:from>
    <xdr:to>
      <xdr:col>2</xdr:col>
      <xdr:colOff>8260080</xdr:colOff>
      <xdr:row>15</xdr:row>
      <xdr:rowOff>15240</xdr:rowOff>
    </xdr:to>
    <xdr:pic>
      <xdr:nvPicPr>
        <xdr:cNvPr id="877678" name="Tijdelijke aanduiding voor inhoud 3">
          <a:extLst>
            <a:ext uri="{FF2B5EF4-FFF2-40B4-BE49-F238E27FC236}">
              <a16:creationId xmlns:a16="http://schemas.microsoft.com/office/drawing/2014/main" id="{00000000-0008-0000-0600-00006E640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302" r="15302"/>
        <a:stretch>
          <a:fillRect/>
        </a:stretch>
      </xdr:blipFill>
      <xdr:spPr bwMode="auto">
        <a:xfrm>
          <a:off x="7056120" y="2590800"/>
          <a:ext cx="474726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4E99B-1C60-4691-8A55-13958843A5EC}">
  <sheetPr>
    <tabColor rgb="FFFFC000"/>
  </sheetPr>
  <dimension ref="A1:K39"/>
  <sheetViews>
    <sheetView showGridLines="0" tabSelected="1" zoomScaleNormal="100" workbookViewId="0">
      <selection sqref="A1:B1"/>
    </sheetView>
  </sheetViews>
  <sheetFormatPr baseColWidth="10" defaultColWidth="11.44140625" defaultRowHeight="13.2" x14ac:dyDescent="0.25"/>
  <cols>
    <col min="1" max="1" width="4.44140625" style="205" customWidth="1"/>
    <col min="2" max="2" width="37.5546875" style="205" customWidth="1"/>
    <col min="3" max="3" width="13" style="205" customWidth="1"/>
    <col min="4" max="4" width="4.6640625" style="205" customWidth="1"/>
    <col min="5" max="5" width="16.6640625" style="205" customWidth="1"/>
    <col min="6" max="6" width="4.33203125" style="205" customWidth="1"/>
    <col min="7" max="7" width="14" style="205" customWidth="1"/>
    <col min="8" max="8" width="4.6640625" style="205" customWidth="1"/>
    <col min="9" max="9" width="11.44140625" style="205"/>
    <col min="10" max="10" width="4.6640625" style="205" customWidth="1"/>
    <col min="11" max="11" width="80" style="205" customWidth="1"/>
    <col min="12" max="16384" width="11.44140625" style="205"/>
  </cols>
  <sheetData>
    <row r="1" spans="1:11" ht="93.75" customHeight="1" thickBot="1" x14ac:dyDescent="0.35">
      <c r="A1" s="361" t="s">
        <v>225</v>
      </c>
      <c r="B1" s="362"/>
      <c r="C1" s="363" t="s">
        <v>178</v>
      </c>
      <c r="D1" s="364"/>
      <c r="E1" s="364"/>
      <c r="F1" s="364"/>
      <c r="G1" s="364"/>
      <c r="H1" s="364"/>
      <c r="I1" s="364"/>
      <c r="J1" s="365"/>
      <c r="K1" s="204" t="s">
        <v>149</v>
      </c>
    </row>
    <row r="2" spans="1:11" s="206" customFormat="1" ht="16.5" customHeight="1" thickBot="1" x14ac:dyDescent="0.3">
      <c r="A2" s="366" t="s">
        <v>150</v>
      </c>
      <c r="B2" s="367"/>
      <c r="C2" s="367"/>
      <c r="D2" s="367"/>
      <c r="E2" s="367"/>
      <c r="F2" s="367"/>
      <c r="G2" s="367"/>
      <c r="H2" s="367"/>
      <c r="I2" s="367"/>
      <c r="J2" s="367"/>
      <c r="K2" s="368"/>
    </row>
    <row r="3" spans="1:11" s="226" customFormat="1" ht="51" customHeight="1" thickBot="1" x14ac:dyDescent="0.3">
      <c r="A3" s="369" t="s">
        <v>196</v>
      </c>
      <c r="B3" s="370"/>
      <c r="C3" s="370"/>
      <c r="D3" s="370"/>
      <c r="E3" s="370"/>
      <c r="F3" s="370"/>
      <c r="G3" s="370"/>
      <c r="H3" s="370"/>
      <c r="I3" s="370"/>
      <c r="J3" s="370"/>
      <c r="K3" s="371"/>
    </row>
    <row r="4" spans="1:11" s="226" customFormat="1" ht="16.8" customHeight="1" thickBot="1" x14ac:dyDescent="0.3">
      <c r="A4" s="355" t="s">
        <v>151</v>
      </c>
      <c r="B4" s="356"/>
      <c r="C4" s="356"/>
      <c r="D4" s="356"/>
      <c r="E4" s="356"/>
      <c r="F4" s="356"/>
      <c r="G4" s="356"/>
      <c r="H4" s="356"/>
      <c r="I4" s="356"/>
      <c r="J4" s="356"/>
      <c r="K4" s="357"/>
    </row>
    <row r="5" spans="1:11" s="226" customFormat="1" ht="18.75" customHeight="1" thickBot="1" x14ac:dyDescent="0.3">
      <c r="A5" s="352" t="s">
        <v>226</v>
      </c>
      <c r="B5" s="353"/>
      <c r="C5" s="353"/>
      <c r="D5" s="353"/>
      <c r="E5" s="353"/>
      <c r="F5" s="353"/>
      <c r="G5" s="353"/>
      <c r="H5" s="353"/>
      <c r="I5" s="353"/>
      <c r="J5" s="353"/>
      <c r="K5" s="354"/>
    </row>
    <row r="6" spans="1:11" s="226" customFormat="1" ht="18.75" customHeight="1" thickBot="1" x14ac:dyDescent="0.3">
      <c r="A6" s="355" t="s">
        <v>179</v>
      </c>
      <c r="B6" s="356"/>
      <c r="C6" s="356"/>
      <c r="D6" s="356"/>
      <c r="E6" s="356"/>
      <c r="F6" s="356"/>
      <c r="G6" s="356"/>
      <c r="H6" s="356"/>
      <c r="I6" s="356"/>
      <c r="J6" s="356"/>
      <c r="K6" s="357"/>
    </row>
    <row r="7" spans="1:11" s="226" customFormat="1" ht="16.2" thickBot="1" x14ac:dyDescent="0.3">
      <c r="A7" s="237">
        <v>1</v>
      </c>
      <c r="B7" s="303" t="s">
        <v>152</v>
      </c>
      <c r="C7" s="358" t="s">
        <v>153</v>
      </c>
      <c r="D7" s="359"/>
      <c r="E7" s="359"/>
      <c r="F7" s="359"/>
      <c r="G7" s="359"/>
      <c r="H7" s="359"/>
      <c r="I7" s="359"/>
      <c r="J7" s="359"/>
      <c r="K7" s="360"/>
    </row>
    <row r="8" spans="1:11" s="226" customFormat="1" ht="21" customHeight="1" thickBot="1" x14ac:dyDescent="0.3">
      <c r="A8" s="355" t="s">
        <v>171</v>
      </c>
      <c r="B8" s="356"/>
      <c r="C8" s="356"/>
      <c r="D8" s="356"/>
      <c r="E8" s="356"/>
      <c r="F8" s="356"/>
      <c r="G8" s="356"/>
      <c r="H8" s="356"/>
      <c r="I8" s="356"/>
      <c r="J8" s="356"/>
      <c r="K8" s="357"/>
    </row>
    <row r="9" spans="1:11" s="226" customFormat="1" ht="18.75" customHeight="1" x14ac:dyDescent="0.25">
      <c r="A9" s="238">
        <v>3</v>
      </c>
      <c r="B9" s="222" t="s">
        <v>172</v>
      </c>
      <c r="C9" s="329" t="s">
        <v>194</v>
      </c>
      <c r="D9" s="330"/>
      <c r="E9" s="330"/>
      <c r="F9" s="330"/>
      <c r="G9" s="330"/>
      <c r="H9" s="330"/>
      <c r="I9" s="330"/>
      <c r="J9" s="330"/>
      <c r="K9" s="331"/>
    </row>
    <row r="10" spans="1:11" s="226" customFormat="1" ht="18" customHeight="1" x14ac:dyDescent="0.25">
      <c r="A10" s="239">
        <v>4</v>
      </c>
      <c r="B10" s="223" t="s">
        <v>173</v>
      </c>
      <c r="C10" s="332" t="s">
        <v>177</v>
      </c>
      <c r="D10" s="333"/>
      <c r="E10" s="333"/>
      <c r="F10" s="333"/>
      <c r="G10" s="333"/>
      <c r="H10" s="333"/>
      <c r="I10" s="333"/>
      <c r="J10" s="333"/>
      <c r="K10" s="334"/>
    </row>
    <row r="11" spans="1:11" s="226" customFormat="1" ht="18" customHeight="1" x14ac:dyDescent="0.25">
      <c r="A11" s="240">
        <v>5</v>
      </c>
      <c r="B11" s="207" t="s">
        <v>181</v>
      </c>
      <c r="C11" s="335" t="s">
        <v>175</v>
      </c>
      <c r="D11" s="336"/>
      <c r="E11" s="336"/>
      <c r="F11" s="336"/>
      <c r="G11" s="336"/>
      <c r="H11" s="336"/>
      <c r="I11" s="336"/>
      <c r="J11" s="336"/>
      <c r="K11" s="337"/>
    </row>
    <row r="12" spans="1:11" s="226" customFormat="1" ht="19.5" customHeight="1" x14ac:dyDescent="0.25">
      <c r="A12" s="241">
        <v>6</v>
      </c>
      <c r="B12" s="224" t="s">
        <v>146</v>
      </c>
      <c r="C12" s="335" t="s">
        <v>176</v>
      </c>
      <c r="D12" s="338"/>
      <c r="E12" s="338"/>
      <c r="F12" s="338"/>
      <c r="G12" s="338"/>
      <c r="H12" s="338"/>
      <c r="I12" s="338"/>
      <c r="J12" s="338"/>
      <c r="K12" s="339"/>
    </row>
    <row r="13" spans="1:11" s="226" customFormat="1" ht="18.75" customHeight="1" x14ac:dyDescent="0.25">
      <c r="A13" s="240">
        <v>7</v>
      </c>
      <c r="B13" s="207" t="s">
        <v>174</v>
      </c>
      <c r="C13" s="312"/>
      <c r="D13" s="313"/>
      <c r="E13" s="313"/>
      <c r="F13" s="313"/>
      <c r="G13" s="313"/>
      <c r="H13" s="313"/>
      <c r="I13" s="313"/>
      <c r="J13" s="313"/>
      <c r="K13" s="314"/>
    </row>
    <row r="14" spans="1:11" ht="13.8" thickBot="1" x14ac:dyDescent="0.3">
      <c r="A14" s="340"/>
      <c r="B14" s="341"/>
      <c r="C14" s="341"/>
      <c r="D14" s="341"/>
      <c r="E14" s="341"/>
      <c r="F14" s="341"/>
      <c r="G14" s="341"/>
      <c r="H14" s="341"/>
      <c r="I14" s="341"/>
      <c r="J14" s="341"/>
      <c r="K14" s="342"/>
    </row>
    <row r="15" spans="1:11" ht="16.2" thickBot="1" x14ac:dyDescent="0.3">
      <c r="A15" s="343" t="s">
        <v>154</v>
      </c>
      <c r="B15" s="344"/>
      <c r="C15" s="344"/>
      <c r="D15" s="344"/>
      <c r="E15" s="344"/>
      <c r="F15" s="344"/>
      <c r="G15" s="344"/>
      <c r="H15" s="344"/>
      <c r="I15" s="344"/>
      <c r="J15" s="344"/>
      <c r="K15" s="345"/>
    </row>
    <row r="16" spans="1:11" s="226" customFormat="1" ht="24" customHeight="1" x14ac:dyDescent="0.25">
      <c r="A16" s="539">
        <v>1</v>
      </c>
      <c r="B16" s="346" t="s">
        <v>191</v>
      </c>
      <c r="C16" s="347"/>
      <c r="D16" s="347"/>
      <c r="E16" s="347"/>
      <c r="F16" s="347"/>
      <c r="G16" s="347"/>
      <c r="H16" s="347"/>
      <c r="I16" s="347"/>
      <c r="J16" s="347"/>
      <c r="K16" s="348"/>
    </row>
    <row r="17" spans="1:11" s="226" customFormat="1" ht="18.75" customHeight="1" x14ac:dyDescent="0.25">
      <c r="A17" s="540">
        <v>2</v>
      </c>
      <c r="B17" s="321" t="s">
        <v>190</v>
      </c>
      <c r="C17" s="349"/>
      <c r="D17" s="349"/>
      <c r="E17" s="349"/>
      <c r="F17" s="349"/>
      <c r="G17" s="349"/>
      <c r="H17" s="349"/>
      <c r="I17" s="349"/>
      <c r="J17" s="349"/>
      <c r="K17" s="350"/>
    </row>
    <row r="18" spans="1:11" customFormat="1" ht="24" customHeight="1" x14ac:dyDescent="0.25">
      <c r="A18" s="541">
        <v>3</v>
      </c>
      <c r="B18" s="351" t="s">
        <v>180</v>
      </c>
      <c r="C18" s="322"/>
      <c r="D18" s="322"/>
      <c r="E18" s="322"/>
      <c r="F18" s="322"/>
      <c r="G18" s="322"/>
      <c r="H18" s="322"/>
      <c r="I18" s="322"/>
      <c r="J18" s="322"/>
      <c r="K18" s="323"/>
    </row>
    <row r="19" spans="1:11" s="226" customFormat="1" ht="33" customHeight="1" x14ac:dyDescent="0.25">
      <c r="A19" s="540">
        <v>4</v>
      </c>
      <c r="B19" s="321" t="s">
        <v>186</v>
      </c>
      <c r="C19" s="327"/>
      <c r="D19" s="327"/>
      <c r="E19" s="327"/>
      <c r="F19" s="327"/>
      <c r="G19" s="327"/>
      <c r="H19" s="327"/>
      <c r="I19" s="327"/>
      <c r="J19" s="327"/>
      <c r="K19" s="328"/>
    </row>
    <row r="20" spans="1:11" s="226" customFormat="1" ht="42.6" customHeight="1" x14ac:dyDescent="0.25">
      <c r="A20" s="540">
        <v>5</v>
      </c>
      <c r="B20" s="321" t="s">
        <v>219</v>
      </c>
      <c r="C20" s="322"/>
      <c r="D20" s="322"/>
      <c r="E20" s="322"/>
      <c r="F20" s="322"/>
      <c r="G20" s="322"/>
      <c r="H20" s="322"/>
      <c r="I20" s="322"/>
      <c r="J20" s="322"/>
      <c r="K20" s="323"/>
    </row>
    <row r="21" spans="1:11" s="226" customFormat="1" ht="15.75" customHeight="1" x14ac:dyDescent="0.25">
      <c r="A21" s="540"/>
      <c r="B21" s="542"/>
      <c r="C21" s="194"/>
      <c r="D21" s="324" t="s">
        <v>141</v>
      </c>
      <c r="E21" s="325"/>
      <c r="F21" s="325"/>
      <c r="G21" s="325"/>
      <c r="H21" s="325"/>
      <c r="I21" s="325"/>
      <c r="J21" s="325"/>
      <c r="K21" s="326"/>
    </row>
    <row r="22" spans="1:11" s="226" customFormat="1" ht="15.75" customHeight="1" x14ac:dyDescent="0.25">
      <c r="A22" s="540"/>
      <c r="B22" s="227"/>
      <c r="C22" s="195"/>
      <c r="D22" s="324" t="s">
        <v>140</v>
      </c>
      <c r="E22" s="325"/>
      <c r="F22" s="325"/>
      <c r="G22" s="325"/>
      <c r="H22" s="325"/>
      <c r="I22" s="325"/>
      <c r="J22" s="325"/>
      <c r="K22" s="326"/>
    </row>
    <row r="23" spans="1:11" s="226" customFormat="1" ht="17.25" customHeight="1" x14ac:dyDescent="0.25">
      <c r="A23" s="540"/>
      <c r="B23" s="227"/>
      <c r="C23" s="193"/>
      <c r="D23" s="324" t="s">
        <v>142</v>
      </c>
      <c r="E23" s="325"/>
      <c r="F23" s="325"/>
      <c r="G23" s="325"/>
      <c r="H23" s="325"/>
      <c r="I23" s="325"/>
      <c r="J23" s="325"/>
      <c r="K23" s="326"/>
    </row>
    <row r="24" spans="1:11" s="226" customFormat="1" ht="12" customHeight="1" x14ac:dyDescent="0.25">
      <c r="A24" s="540"/>
      <c r="B24" s="227"/>
      <c r="C24" s="176"/>
      <c r="D24" s="315"/>
      <c r="E24" s="316"/>
      <c r="F24" s="316"/>
      <c r="G24" s="316"/>
      <c r="H24" s="316"/>
      <c r="I24" s="316"/>
      <c r="J24" s="316"/>
      <c r="K24" s="317"/>
    </row>
    <row r="25" spans="1:11" s="226" customFormat="1" ht="43.8" customHeight="1" x14ac:dyDescent="0.25">
      <c r="A25" s="540">
        <v>6</v>
      </c>
      <c r="B25" s="321" t="s">
        <v>220</v>
      </c>
      <c r="C25" s="327"/>
      <c r="D25" s="327"/>
      <c r="E25" s="327"/>
      <c r="F25" s="327"/>
      <c r="G25" s="327"/>
      <c r="H25" s="327"/>
      <c r="I25" s="327"/>
      <c r="J25" s="327"/>
      <c r="K25" s="328"/>
    </row>
    <row r="26" spans="1:11" s="226" customFormat="1" ht="32.25" customHeight="1" x14ac:dyDescent="0.25">
      <c r="A26" s="540">
        <v>7</v>
      </c>
      <c r="B26" s="321" t="s">
        <v>195</v>
      </c>
      <c r="C26" s="327"/>
      <c r="D26" s="327"/>
      <c r="E26" s="327"/>
      <c r="F26" s="327"/>
      <c r="G26" s="327"/>
      <c r="H26" s="327"/>
      <c r="I26" s="327"/>
      <c r="J26" s="327"/>
      <c r="K26" s="328"/>
    </row>
    <row r="27" spans="1:11" s="226" customFormat="1" ht="25.5" customHeight="1" thickBot="1" x14ac:dyDescent="0.3">
      <c r="A27" s="543" t="s">
        <v>189</v>
      </c>
      <c r="B27" s="318" t="s">
        <v>187</v>
      </c>
      <c r="C27" s="319"/>
      <c r="D27" s="319"/>
      <c r="E27" s="319"/>
      <c r="F27" s="319"/>
      <c r="G27" s="319"/>
      <c r="H27" s="319"/>
      <c r="I27" s="319"/>
      <c r="J27" s="319"/>
      <c r="K27" s="320"/>
    </row>
    <row r="28" spans="1:11" x14ac:dyDescent="0.25">
      <c r="A28" s="208"/>
      <c r="B28" s="208"/>
      <c r="C28" s="208"/>
      <c r="D28" s="208"/>
      <c r="E28" s="208"/>
      <c r="F28" s="208"/>
      <c r="G28" s="208"/>
      <c r="H28" s="208"/>
      <c r="I28" s="208"/>
      <c r="J28" s="209"/>
      <c r="K28" s="209"/>
    </row>
    <row r="29" spans="1:11" x14ac:dyDescent="0.25">
      <c r="A29" s="208"/>
      <c r="B29" s="208"/>
      <c r="C29" s="208"/>
      <c r="D29" s="208"/>
      <c r="E29" s="208"/>
      <c r="F29" s="208"/>
      <c r="G29" s="208"/>
      <c r="H29" s="208"/>
      <c r="I29" s="208"/>
      <c r="J29" s="209"/>
      <c r="K29" s="209"/>
    </row>
    <row r="30" spans="1:11" x14ac:dyDescent="0.25">
      <c r="A30" s="209"/>
      <c r="B30" s="209"/>
      <c r="C30" s="209"/>
      <c r="D30" s="209"/>
      <c r="E30" s="209"/>
      <c r="F30" s="209"/>
      <c r="G30" s="209"/>
      <c r="H30" s="209"/>
      <c r="I30" s="209"/>
      <c r="J30" s="209"/>
      <c r="K30" s="225"/>
    </row>
    <row r="31" spans="1:11" x14ac:dyDescent="0.25">
      <c r="A31" s="209"/>
      <c r="B31" s="209"/>
      <c r="C31" s="209"/>
      <c r="D31" s="209"/>
      <c r="E31" s="209"/>
      <c r="F31" s="209"/>
      <c r="G31" s="209"/>
      <c r="H31" s="209"/>
      <c r="I31" s="209"/>
      <c r="J31" s="209"/>
      <c r="K31" s="209"/>
    </row>
    <row r="32" spans="1:11" x14ac:dyDescent="0.25">
      <c r="A32" s="209"/>
      <c r="B32" s="209"/>
      <c r="C32" s="209"/>
      <c r="D32" s="209"/>
      <c r="E32" s="209"/>
      <c r="F32" s="209"/>
      <c r="G32" s="209"/>
      <c r="H32" s="209"/>
      <c r="I32" s="209"/>
      <c r="J32" s="209"/>
      <c r="K32" s="209"/>
    </row>
    <row r="33" spans="1:11" x14ac:dyDescent="0.25">
      <c r="A33" s="209"/>
      <c r="B33" s="209"/>
      <c r="C33" s="209"/>
      <c r="D33" s="209"/>
      <c r="E33" s="209"/>
      <c r="F33" s="209"/>
      <c r="G33" s="209"/>
      <c r="H33" s="209"/>
      <c r="I33" s="209"/>
      <c r="J33" s="209"/>
      <c r="K33" s="209"/>
    </row>
    <row r="34" spans="1:11" x14ac:dyDescent="0.25">
      <c r="A34" s="209"/>
      <c r="B34" s="209"/>
      <c r="C34" s="209"/>
      <c r="D34" s="209"/>
      <c r="E34" s="209"/>
      <c r="F34" s="209"/>
      <c r="G34" s="209"/>
      <c r="H34" s="209"/>
      <c r="I34" s="209"/>
      <c r="J34" s="209"/>
      <c r="K34" s="209"/>
    </row>
    <row r="35" spans="1:11" x14ac:dyDescent="0.25">
      <c r="A35" s="209"/>
      <c r="B35" s="209"/>
      <c r="C35" s="209"/>
      <c r="D35" s="209"/>
      <c r="E35" s="209"/>
      <c r="F35" s="209"/>
      <c r="G35" s="209"/>
      <c r="H35" s="209"/>
      <c r="I35" s="209"/>
      <c r="J35" s="209"/>
      <c r="K35" s="209"/>
    </row>
    <row r="36" spans="1:11" x14ac:dyDescent="0.25">
      <c r="A36" s="209"/>
      <c r="B36" s="209"/>
      <c r="C36" s="209"/>
      <c r="D36" s="209"/>
      <c r="E36" s="209"/>
      <c r="F36" s="209"/>
      <c r="G36" s="209"/>
      <c r="H36" s="209"/>
      <c r="I36" s="209"/>
      <c r="J36" s="209"/>
      <c r="K36" s="209"/>
    </row>
    <row r="37" spans="1:11" x14ac:dyDescent="0.25">
      <c r="A37" s="209"/>
      <c r="B37" s="209"/>
      <c r="C37" s="209"/>
      <c r="D37" s="209"/>
      <c r="E37" s="209"/>
      <c r="F37" s="209"/>
      <c r="G37" s="209"/>
      <c r="H37" s="209"/>
      <c r="I37" s="209"/>
      <c r="J37" s="209"/>
      <c r="K37" s="209"/>
    </row>
    <row r="38" spans="1:11" x14ac:dyDescent="0.25">
      <c r="A38" s="209"/>
      <c r="B38" s="209"/>
      <c r="C38" s="209"/>
      <c r="D38" s="209"/>
      <c r="E38" s="209"/>
      <c r="F38" s="209"/>
      <c r="G38" s="209"/>
      <c r="H38" s="209"/>
      <c r="I38" s="209"/>
      <c r="J38" s="209"/>
      <c r="K38" s="209"/>
    </row>
    <row r="39" spans="1:11" x14ac:dyDescent="0.25">
      <c r="A39" s="209"/>
      <c r="B39" s="209"/>
      <c r="C39" s="209"/>
      <c r="D39" s="209"/>
      <c r="E39" s="209"/>
      <c r="F39" s="209"/>
      <c r="G39" s="209"/>
      <c r="H39" s="209"/>
      <c r="I39" s="209"/>
      <c r="J39" s="209"/>
      <c r="K39" s="209"/>
    </row>
  </sheetData>
  <sheetProtection password="CAEB" sheet="1" objects="1" scenarios="1" selectLockedCells="1" selectUnlockedCells="1"/>
  <mergeCells count="26">
    <mergeCell ref="B26:K26"/>
    <mergeCell ref="B27:K27"/>
    <mergeCell ref="B19:K19"/>
    <mergeCell ref="B20:K20"/>
    <mergeCell ref="D21:K21"/>
    <mergeCell ref="D22:K22"/>
    <mergeCell ref="D23:K23"/>
    <mergeCell ref="B25:K25"/>
    <mergeCell ref="C12:K12"/>
    <mergeCell ref="A14:K14"/>
    <mergeCell ref="A15:K15"/>
    <mergeCell ref="B16:K16"/>
    <mergeCell ref="B17:K17"/>
    <mergeCell ref="B18:K18"/>
    <mergeCell ref="A6:K6"/>
    <mergeCell ref="C7:K7"/>
    <mergeCell ref="A8:K8"/>
    <mergeCell ref="C9:K9"/>
    <mergeCell ref="C10:K10"/>
    <mergeCell ref="C11:K11"/>
    <mergeCell ref="A1:B1"/>
    <mergeCell ref="C1:J1"/>
    <mergeCell ref="A2:K2"/>
    <mergeCell ref="A3:K3"/>
    <mergeCell ref="A4:K4"/>
    <mergeCell ref="A5:K5"/>
  </mergeCells>
  <pageMargins left="0.7" right="0.7" top="0.78740157499999996" bottom="0.78740157499999996" header="0.3" footer="0.3"/>
  <pageSetup paperSize="9" scale="6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9" tint="0.39997558519241921"/>
  </sheetPr>
  <dimension ref="A1:AF28"/>
  <sheetViews>
    <sheetView showGridLines="0" zoomScaleNormal="100" workbookViewId="0">
      <selection activeCell="B3" sqref="B3:C3"/>
    </sheetView>
  </sheetViews>
  <sheetFormatPr baseColWidth="10" defaultColWidth="11.44140625" defaultRowHeight="13.2" x14ac:dyDescent="0.25"/>
  <cols>
    <col min="1" max="1" width="29.6640625" style="205" customWidth="1"/>
    <col min="2" max="2" width="62.33203125" style="205" customWidth="1"/>
    <col min="3" max="3" width="33.88671875" style="205" customWidth="1"/>
    <col min="4" max="16384" width="11.44140625" style="205"/>
  </cols>
  <sheetData>
    <row r="1" spans="1:32" ht="46.2" customHeight="1" thickBot="1" x14ac:dyDescent="0.45">
      <c r="A1" s="210" t="s">
        <v>155</v>
      </c>
      <c r="B1" s="211" t="s">
        <v>170</v>
      </c>
      <c r="C1" s="212"/>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row>
    <row r="2" spans="1:32" ht="28.95" customHeight="1" thickBot="1" x14ac:dyDescent="0.3">
      <c r="A2" s="372" t="s">
        <v>156</v>
      </c>
      <c r="B2" s="373"/>
      <c r="C2" s="374"/>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09"/>
    </row>
    <row r="3" spans="1:32" ht="14.4" thickBot="1" x14ac:dyDescent="0.3">
      <c r="A3" s="308" t="s">
        <v>212</v>
      </c>
      <c r="B3" s="743">
        <v>42736</v>
      </c>
      <c r="C3" s="744"/>
    </row>
    <row r="4" spans="1:32" ht="16.2" customHeight="1" thickBot="1" x14ac:dyDescent="0.3">
      <c r="A4" s="309" t="s">
        <v>213</v>
      </c>
      <c r="B4" s="745" t="s">
        <v>216</v>
      </c>
      <c r="C4" s="310"/>
    </row>
    <row r="5" spans="1:32" ht="14.4" customHeight="1" thickBot="1" x14ac:dyDescent="0.3">
      <c r="A5" s="214" t="s">
        <v>157</v>
      </c>
      <c r="B5" s="215"/>
      <c r="C5" s="216" t="s">
        <v>158</v>
      </c>
    </row>
    <row r="6" spans="1:32" ht="14.4" customHeight="1" x14ac:dyDescent="0.25">
      <c r="A6" s="217" t="s">
        <v>159</v>
      </c>
      <c r="B6" s="253"/>
      <c r="C6" s="254"/>
    </row>
    <row r="7" spans="1:32" ht="14.4" customHeight="1" x14ac:dyDescent="0.25">
      <c r="A7" s="217" t="s">
        <v>160</v>
      </c>
      <c r="B7" s="253"/>
      <c r="C7" s="250"/>
    </row>
    <row r="8" spans="1:32" ht="14.4" customHeight="1" x14ac:dyDescent="0.25">
      <c r="A8" s="217" t="s">
        <v>161</v>
      </c>
      <c r="B8" s="252"/>
      <c r="C8" s="250"/>
    </row>
    <row r="9" spans="1:32" ht="14.4" customHeight="1" x14ac:dyDescent="0.25">
      <c r="A9" s="217" t="s">
        <v>162</v>
      </c>
      <c r="B9" s="252"/>
      <c r="C9" s="250"/>
    </row>
    <row r="10" spans="1:32" x14ac:dyDescent="0.25">
      <c r="A10" s="217" t="s">
        <v>163</v>
      </c>
      <c r="B10" s="253"/>
      <c r="C10" s="250"/>
    </row>
    <row r="11" spans="1:32" ht="13.8" thickBot="1" x14ac:dyDescent="0.3">
      <c r="A11" s="218" t="s">
        <v>164</v>
      </c>
      <c r="B11" s="246"/>
      <c r="C11" s="251"/>
      <c r="E11" s="230"/>
    </row>
    <row r="12" spans="1:32" ht="15.6" thickBot="1" x14ac:dyDescent="0.3">
      <c r="A12" s="214" t="s">
        <v>165</v>
      </c>
      <c r="B12" s="215"/>
      <c r="C12" s="216" t="s">
        <v>158</v>
      </c>
    </row>
    <row r="13" spans="1:32" x14ac:dyDescent="0.25">
      <c r="A13" s="219" t="s">
        <v>166</v>
      </c>
      <c r="B13" s="243"/>
      <c r="C13" s="248"/>
    </row>
    <row r="14" spans="1:32" x14ac:dyDescent="0.25">
      <c r="A14" s="219" t="s">
        <v>167</v>
      </c>
      <c r="B14" s="243"/>
      <c r="C14" s="248"/>
    </row>
    <row r="15" spans="1:32" x14ac:dyDescent="0.25">
      <c r="A15" s="217" t="s">
        <v>73</v>
      </c>
      <c r="B15" s="244"/>
      <c r="C15" s="248"/>
    </row>
    <row r="16" spans="1:32" x14ac:dyDescent="0.25">
      <c r="A16" s="219" t="s">
        <v>26</v>
      </c>
      <c r="B16" s="244"/>
      <c r="C16" s="248"/>
    </row>
    <row r="17" spans="1:3" ht="13.8" thickBot="1" x14ac:dyDescent="0.3">
      <c r="A17" s="220" t="s">
        <v>168</v>
      </c>
      <c r="B17" s="245"/>
      <c r="C17" s="249"/>
    </row>
    <row r="18" spans="1:3" ht="15.6" thickBot="1" x14ac:dyDescent="0.3">
      <c r="A18" s="214" t="s">
        <v>169</v>
      </c>
      <c r="B18" s="221"/>
      <c r="C18" s="216" t="s">
        <v>158</v>
      </c>
    </row>
    <row r="19" spans="1:3" x14ac:dyDescent="0.25">
      <c r="A19" s="217" t="s">
        <v>159</v>
      </c>
      <c r="B19" s="246"/>
      <c r="C19" s="250"/>
    </row>
    <row r="20" spans="1:3" x14ac:dyDescent="0.25">
      <c r="A20" s="217" t="s">
        <v>160</v>
      </c>
      <c r="B20" s="246"/>
      <c r="C20" s="250"/>
    </row>
    <row r="21" spans="1:3" x14ac:dyDescent="0.25">
      <c r="A21" s="217" t="s">
        <v>161</v>
      </c>
      <c r="B21" s="246"/>
      <c r="C21" s="250"/>
    </row>
    <row r="22" spans="1:3" x14ac:dyDescent="0.25">
      <c r="A22" s="217" t="s">
        <v>162</v>
      </c>
      <c r="B22" s="246"/>
      <c r="C22" s="250"/>
    </row>
    <row r="23" spans="1:3" x14ac:dyDescent="0.25">
      <c r="A23" s="217" t="s">
        <v>163</v>
      </c>
      <c r="B23" s="246"/>
      <c r="C23" s="250"/>
    </row>
    <row r="24" spans="1:3" ht="13.8" thickBot="1" x14ac:dyDescent="0.3">
      <c r="A24" s="218" t="s">
        <v>164</v>
      </c>
      <c r="B24" s="247"/>
      <c r="C24" s="251"/>
    </row>
    <row r="25" spans="1:3" x14ac:dyDescent="0.25">
      <c r="A25" s="209"/>
      <c r="B25" s="209"/>
      <c r="C25" s="209"/>
    </row>
    <row r="26" spans="1:3" x14ac:dyDescent="0.25">
      <c r="A26" s="209"/>
      <c r="B26" s="209"/>
      <c r="C26" s="209"/>
    </row>
    <row r="27" spans="1:3" x14ac:dyDescent="0.25">
      <c r="A27" s="209"/>
      <c r="B27" s="209"/>
      <c r="C27" s="209"/>
    </row>
    <row r="28" spans="1:3" x14ac:dyDescent="0.25">
      <c r="A28" s="209"/>
      <c r="B28" s="209"/>
      <c r="C28" s="209"/>
    </row>
  </sheetData>
  <sheetProtection password="CAEB" sheet="1" objects="1" scenarios="1" selectLockedCells="1"/>
  <mergeCells count="2">
    <mergeCell ref="A2:C2"/>
    <mergeCell ref="B3:C3"/>
  </mergeCells>
  <pageMargins left="0.78740157499999996" right="0.78740157499999996" top="0.984251969" bottom="0.984251969" header="0.4921259845" footer="0.492125984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70C0"/>
  </sheetPr>
  <dimension ref="A1:L104"/>
  <sheetViews>
    <sheetView showGridLines="0" zoomScaleNormal="100" zoomScaleSheetLayoutView="100" workbookViewId="0">
      <selection sqref="A1:K1"/>
    </sheetView>
  </sheetViews>
  <sheetFormatPr baseColWidth="10" defaultRowHeight="13.2" x14ac:dyDescent="0.25"/>
  <cols>
    <col min="1" max="1" width="30.6640625" style="266" customWidth="1"/>
    <col min="2" max="2" width="15.88671875" style="264" customWidth="1"/>
    <col min="3" max="3" width="4.88671875" style="264" customWidth="1"/>
    <col min="4" max="4" width="9.6640625" style="264" customWidth="1"/>
    <col min="5" max="5" width="4.88671875" style="264" customWidth="1"/>
    <col min="6" max="6" width="12.6640625" style="264" bestFit="1" customWidth="1"/>
    <col min="7" max="7" width="5.109375" style="264" customWidth="1"/>
    <col min="8" max="8" width="5" style="264" customWidth="1"/>
    <col min="9" max="9" width="11.44140625" style="264" customWidth="1"/>
    <col min="10" max="10" width="4.88671875" style="264" customWidth="1"/>
    <col min="11" max="11" width="10.88671875" style="264" customWidth="1"/>
    <col min="12" max="12" width="85.109375" style="264" customWidth="1"/>
    <col min="13" max="13" width="20.33203125" style="264" customWidth="1"/>
    <col min="14" max="16384" width="11.5546875" style="264"/>
  </cols>
  <sheetData>
    <row r="1" spans="1:11" ht="34.5" customHeight="1" thickBot="1" x14ac:dyDescent="0.3">
      <c r="A1" s="583" t="s">
        <v>205</v>
      </c>
      <c r="B1" s="584"/>
      <c r="C1" s="584"/>
      <c r="D1" s="584"/>
      <c r="E1" s="584"/>
      <c r="F1" s="584"/>
      <c r="G1" s="584"/>
      <c r="H1" s="584"/>
      <c r="I1" s="584"/>
      <c r="J1" s="584"/>
      <c r="K1" s="585"/>
    </row>
    <row r="2" spans="1:11" s="265" customFormat="1" ht="34.5" customHeight="1" thickBot="1" x14ac:dyDescent="0.3">
      <c r="A2" s="392" t="s">
        <v>46</v>
      </c>
      <c r="B2" s="393"/>
      <c r="C2" s="393"/>
      <c r="D2" s="393"/>
      <c r="E2" s="393"/>
      <c r="F2" s="393"/>
      <c r="G2" s="393"/>
      <c r="H2" s="393"/>
      <c r="I2" s="393"/>
      <c r="J2" s="393"/>
      <c r="K2" s="77"/>
    </row>
    <row r="3" spans="1:11" s="265" customFormat="1" ht="34.5" customHeight="1" thickBot="1" x14ac:dyDescent="0.3">
      <c r="A3" s="76" t="s">
        <v>37</v>
      </c>
      <c r="B3" s="548" t="s">
        <v>204</v>
      </c>
      <c r="C3" s="549"/>
      <c r="D3" s="549"/>
      <c r="E3" s="549"/>
      <c r="F3" s="549"/>
      <c r="G3" s="549"/>
      <c r="H3" s="549"/>
      <c r="I3" s="549"/>
      <c r="J3" s="549"/>
      <c r="K3" s="550"/>
    </row>
    <row r="4" spans="1:11" s="265" customFormat="1" ht="42.75" customHeight="1" x14ac:dyDescent="0.25">
      <c r="A4" s="375" t="s">
        <v>16</v>
      </c>
      <c r="B4" s="255" t="s">
        <v>26</v>
      </c>
      <c r="C4" s="551">
        <v>42370</v>
      </c>
      <c r="D4" s="551"/>
      <c r="E4" s="552"/>
      <c r="F4" s="60" t="s">
        <v>23</v>
      </c>
      <c r="G4" s="551">
        <v>42491</v>
      </c>
      <c r="H4" s="551"/>
      <c r="I4" s="552"/>
      <c r="J4" s="377"/>
      <c r="K4" s="378"/>
    </row>
    <row r="5" spans="1:11" s="265" customFormat="1" ht="31.8" customHeight="1" thickBot="1" x14ac:dyDescent="0.3">
      <c r="A5" s="376"/>
      <c r="B5" s="2" t="s">
        <v>17</v>
      </c>
      <c r="C5" s="381">
        <f>G4-C4</f>
        <v>121</v>
      </c>
      <c r="D5" s="381"/>
      <c r="E5" s="381"/>
      <c r="F5" s="3" t="s">
        <v>18</v>
      </c>
      <c r="G5" s="382">
        <f>C5/7</f>
        <v>17.285714285714285</v>
      </c>
      <c r="H5" s="382"/>
      <c r="I5" s="383"/>
      <c r="J5" s="379"/>
      <c r="K5" s="380"/>
    </row>
    <row r="6" spans="1:11" ht="42.75" customHeight="1" thickBot="1" x14ac:dyDescent="0.3">
      <c r="A6" s="586" t="s">
        <v>9</v>
      </c>
      <c r="B6" s="587" t="s">
        <v>14</v>
      </c>
      <c r="C6" s="588"/>
      <c r="D6" s="589" t="s">
        <v>4</v>
      </c>
      <c r="E6" s="590"/>
      <c r="F6" s="589" t="s">
        <v>5</v>
      </c>
      <c r="G6" s="590"/>
      <c r="H6" s="590"/>
      <c r="I6" s="589" t="s">
        <v>6</v>
      </c>
      <c r="J6" s="591"/>
      <c r="K6" s="592" t="s">
        <v>19</v>
      </c>
    </row>
    <row r="7" spans="1:11" ht="27.75" customHeight="1" x14ac:dyDescent="0.25">
      <c r="A7" s="593" t="s">
        <v>8</v>
      </c>
      <c r="B7" s="594" t="s">
        <v>53</v>
      </c>
      <c r="C7" s="595"/>
      <c r="D7" s="596"/>
      <c r="E7" s="597"/>
      <c r="F7" s="596"/>
      <c r="G7" s="597"/>
      <c r="H7" s="597"/>
      <c r="I7" s="596"/>
      <c r="J7" s="598"/>
      <c r="K7" s="599">
        <f t="shared" ref="K7:K21" si="0">D7+F7+I7</f>
        <v>0</v>
      </c>
    </row>
    <row r="8" spans="1:11" ht="25.2" customHeight="1" x14ac:dyDescent="0.25">
      <c r="A8" s="600"/>
      <c r="B8" s="601" t="s">
        <v>198</v>
      </c>
      <c r="C8" s="602"/>
      <c r="D8" s="603">
        <v>0</v>
      </c>
      <c r="E8" s="604"/>
      <c r="F8" s="603">
        <v>50</v>
      </c>
      <c r="G8" s="604"/>
      <c r="H8" s="604"/>
      <c r="I8" s="605">
        <v>0</v>
      </c>
      <c r="J8" s="606"/>
      <c r="K8" s="607">
        <f t="shared" si="0"/>
        <v>50</v>
      </c>
    </row>
    <row r="9" spans="1:11" ht="25.2" customHeight="1" x14ac:dyDescent="0.25">
      <c r="A9" s="608"/>
      <c r="B9" s="601" t="s">
        <v>7</v>
      </c>
      <c r="C9" s="602"/>
      <c r="D9" s="603">
        <v>50</v>
      </c>
      <c r="E9" s="604"/>
      <c r="F9" s="603">
        <v>0</v>
      </c>
      <c r="G9" s="604"/>
      <c r="H9" s="604"/>
      <c r="I9" s="605">
        <v>0</v>
      </c>
      <c r="J9" s="606"/>
      <c r="K9" s="607">
        <f t="shared" si="0"/>
        <v>50</v>
      </c>
    </row>
    <row r="10" spans="1:11" ht="30" customHeight="1" thickBot="1" x14ac:dyDescent="0.3">
      <c r="A10" s="609"/>
      <c r="B10" s="610" t="s">
        <v>10</v>
      </c>
      <c r="C10" s="611"/>
      <c r="D10" s="612">
        <v>50</v>
      </c>
      <c r="E10" s="613"/>
      <c r="F10" s="612">
        <v>0</v>
      </c>
      <c r="G10" s="613"/>
      <c r="H10" s="613"/>
      <c r="I10" s="614">
        <v>0</v>
      </c>
      <c r="J10" s="615"/>
      <c r="K10" s="616">
        <f t="shared" si="0"/>
        <v>50</v>
      </c>
    </row>
    <row r="11" spans="1:11" ht="25.2" customHeight="1" x14ac:dyDescent="0.25">
      <c r="A11" s="593" t="s">
        <v>54</v>
      </c>
      <c r="B11" s="617" t="s">
        <v>221</v>
      </c>
      <c r="C11" s="595"/>
      <c r="D11" s="618">
        <v>30</v>
      </c>
      <c r="E11" s="597"/>
      <c r="F11" s="618">
        <v>10</v>
      </c>
      <c r="G11" s="597"/>
      <c r="H11" s="597"/>
      <c r="I11" s="618">
        <v>10</v>
      </c>
      <c r="J11" s="598"/>
      <c r="K11" s="599">
        <f t="shared" si="0"/>
        <v>50</v>
      </c>
    </row>
    <row r="12" spans="1:11" ht="25.2" customHeight="1" x14ac:dyDescent="0.25">
      <c r="A12" s="619"/>
      <c r="B12" s="620" t="s">
        <v>56</v>
      </c>
      <c r="C12" s="621"/>
      <c r="D12" s="622">
        <v>38</v>
      </c>
      <c r="E12" s="623"/>
      <c r="F12" s="622">
        <v>11</v>
      </c>
      <c r="G12" s="623"/>
      <c r="H12" s="623"/>
      <c r="I12" s="624">
        <v>1</v>
      </c>
      <c r="J12" s="625"/>
      <c r="K12" s="626">
        <f t="shared" si="0"/>
        <v>50</v>
      </c>
    </row>
    <row r="13" spans="1:11" ht="27" thickBot="1" x14ac:dyDescent="0.3">
      <c r="A13" s="627"/>
      <c r="B13" s="610" t="s">
        <v>57</v>
      </c>
      <c r="C13" s="611"/>
      <c r="D13" s="614">
        <v>50</v>
      </c>
      <c r="E13" s="628"/>
      <c r="F13" s="614">
        <v>0</v>
      </c>
      <c r="G13" s="628"/>
      <c r="H13" s="628"/>
      <c r="I13" s="614">
        <v>0</v>
      </c>
      <c r="J13" s="615"/>
      <c r="K13" s="616">
        <f t="shared" si="0"/>
        <v>50</v>
      </c>
    </row>
    <row r="14" spans="1:11" ht="25.2" customHeight="1" x14ac:dyDescent="0.25">
      <c r="A14" s="629" t="s">
        <v>11</v>
      </c>
      <c r="B14" s="630" t="s">
        <v>199</v>
      </c>
      <c r="C14" s="631"/>
      <c r="D14" s="632">
        <v>48</v>
      </c>
      <c r="E14" s="633"/>
      <c r="F14" s="632">
        <v>2</v>
      </c>
      <c r="G14" s="633"/>
      <c r="H14" s="633"/>
      <c r="I14" s="622">
        <v>0</v>
      </c>
      <c r="J14" s="634"/>
      <c r="K14" s="635">
        <f t="shared" si="0"/>
        <v>50</v>
      </c>
    </row>
    <row r="15" spans="1:11" ht="25.2" customHeight="1" x14ac:dyDescent="0.25">
      <c r="A15" s="397"/>
      <c r="B15" s="601" t="s">
        <v>52</v>
      </c>
      <c r="C15" s="602"/>
      <c r="D15" s="603">
        <v>44</v>
      </c>
      <c r="E15" s="604"/>
      <c r="F15" s="603">
        <v>1</v>
      </c>
      <c r="G15" s="604"/>
      <c r="H15" s="604"/>
      <c r="I15" s="605">
        <v>5</v>
      </c>
      <c r="J15" s="606"/>
      <c r="K15" s="607">
        <f t="shared" si="0"/>
        <v>50</v>
      </c>
    </row>
    <row r="16" spans="1:11" ht="25.2" customHeight="1" x14ac:dyDescent="0.25">
      <c r="A16" s="397"/>
      <c r="B16" s="601" t="s">
        <v>222</v>
      </c>
      <c r="C16" s="602"/>
      <c r="D16" s="605">
        <v>8</v>
      </c>
      <c r="E16" s="636"/>
      <c r="F16" s="605">
        <v>22</v>
      </c>
      <c r="G16" s="636"/>
      <c r="H16" s="636"/>
      <c r="I16" s="605">
        <v>20</v>
      </c>
      <c r="J16" s="606"/>
      <c r="K16" s="607">
        <f t="shared" si="0"/>
        <v>50</v>
      </c>
    </row>
    <row r="17" spans="1:12" ht="25.5" customHeight="1" thickBot="1" x14ac:dyDescent="0.3">
      <c r="A17" s="405"/>
      <c r="B17" s="610" t="s">
        <v>59</v>
      </c>
      <c r="C17" s="611"/>
      <c r="D17" s="614">
        <v>32</v>
      </c>
      <c r="E17" s="628"/>
      <c r="F17" s="614">
        <v>13</v>
      </c>
      <c r="G17" s="628"/>
      <c r="H17" s="628"/>
      <c r="I17" s="614">
        <v>5</v>
      </c>
      <c r="J17" s="615"/>
      <c r="K17" s="616">
        <f t="shared" si="0"/>
        <v>50</v>
      </c>
    </row>
    <row r="18" spans="1:12" ht="25.2" customHeight="1" x14ac:dyDescent="0.25">
      <c r="A18" s="629" t="s">
        <v>60</v>
      </c>
      <c r="B18" s="630" t="s">
        <v>199</v>
      </c>
      <c r="C18" s="631"/>
      <c r="D18" s="632">
        <v>42</v>
      </c>
      <c r="E18" s="633"/>
      <c r="F18" s="632">
        <v>5</v>
      </c>
      <c r="G18" s="633"/>
      <c r="H18" s="633"/>
      <c r="I18" s="622">
        <v>3</v>
      </c>
      <c r="J18" s="634"/>
      <c r="K18" s="635">
        <f t="shared" si="0"/>
        <v>50</v>
      </c>
    </row>
    <row r="19" spans="1:12" ht="25.2" customHeight="1" x14ac:dyDescent="0.25">
      <c r="A19" s="600"/>
      <c r="B19" s="601" t="s">
        <v>52</v>
      </c>
      <c r="C19" s="602"/>
      <c r="D19" s="603">
        <v>42</v>
      </c>
      <c r="E19" s="604"/>
      <c r="F19" s="603">
        <v>2</v>
      </c>
      <c r="G19" s="604"/>
      <c r="H19" s="604"/>
      <c r="I19" s="605">
        <v>6</v>
      </c>
      <c r="J19" s="606"/>
      <c r="K19" s="607">
        <f t="shared" si="0"/>
        <v>50</v>
      </c>
    </row>
    <row r="20" spans="1:12" ht="25.2" customHeight="1" x14ac:dyDescent="0.25">
      <c r="A20" s="600"/>
      <c r="B20" s="601" t="s">
        <v>223</v>
      </c>
      <c r="C20" s="602"/>
      <c r="D20" s="605">
        <v>50</v>
      </c>
      <c r="E20" s="636"/>
      <c r="F20" s="605">
        <v>0</v>
      </c>
      <c r="G20" s="636"/>
      <c r="H20" s="636"/>
      <c r="I20" s="605">
        <v>0</v>
      </c>
      <c r="J20" s="606"/>
      <c r="K20" s="607">
        <f t="shared" si="0"/>
        <v>50</v>
      </c>
    </row>
    <row r="21" spans="1:12" ht="24" customHeight="1" thickBot="1" x14ac:dyDescent="0.3">
      <c r="A21" s="637"/>
      <c r="B21" s="610" t="s">
        <v>20</v>
      </c>
      <c r="C21" s="628" t="s">
        <v>67</v>
      </c>
      <c r="D21" s="614">
        <v>50</v>
      </c>
      <c r="E21" s="628"/>
      <c r="F21" s="544"/>
      <c r="G21" s="628"/>
      <c r="H21" s="628" t="s">
        <v>68</v>
      </c>
      <c r="I21" s="614">
        <v>0</v>
      </c>
      <c r="J21" s="615"/>
      <c r="K21" s="616">
        <f t="shared" si="0"/>
        <v>50</v>
      </c>
    </row>
    <row r="22" spans="1:12" ht="30" customHeight="1" thickBot="1" x14ac:dyDescent="0.3">
      <c r="A22" s="638" t="s">
        <v>13</v>
      </c>
      <c r="B22" s="639" t="s">
        <v>1</v>
      </c>
      <c r="C22" s="640" t="s">
        <v>15</v>
      </c>
      <c r="D22" s="639" t="s">
        <v>45</v>
      </c>
      <c r="E22" s="640"/>
      <c r="F22" s="639" t="s">
        <v>50</v>
      </c>
      <c r="G22" s="640"/>
      <c r="H22" s="641"/>
      <c r="I22" s="642"/>
      <c r="J22" s="311"/>
      <c r="K22" s="643"/>
    </row>
    <row r="23" spans="1:12" ht="25.2" customHeight="1" thickBot="1" x14ac:dyDescent="0.3">
      <c r="A23" s="644" t="s">
        <v>2</v>
      </c>
      <c r="B23" s="645"/>
      <c r="C23" s="646"/>
      <c r="D23" s="647">
        <v>48</v>
      </c>
      <c r="E23" s="648"/>
      <c r="F23" s="647">
        <v>2</v>
      </c>
      <c r="G23" s="648"/>
      <c r="H23" s="648"/>
      <c r="I23" s="647">
        <v>0</v>
      </c>
      <c r="J23" s="649"/>
      <c r="K23" s="650">
        <f>D23+F23+I23</f>
        <v>50</v>
      </c>
    </row>
    <row r="24" spans="1:12" ht="30" customHeight="1" thickBot="1" x14ac:dyDescent="0.3">
      <c r="A24" s="593" t="s">
        <v>12</v>
      </c>
      <c r="B24" s="651" t="s">
        <v>48</v>
      </c>
      <c r="C24" s="595"/>
      <c r="D24" s="618">
        <v>48</v>
      </c>
      <c r="E24" s="597"/>
      <c r="F24" s="618">
        <v>1</v>
      </c>
      <c r="G24" s="597"/>
      <c r="H24" s="597"/>
      <c r="I24" s="618">
        <v>1</v>
      </c>
      <c r="J24" s="597"/>
      <c r="K24" s="652">
        <f>D24+F24+I24</f>
        <v>50</v>
      </c>
    </row>
    <row r="25" spans="1:12" ht="26.25" customHeight="1" thickBot="1" x14ac:dyDescent="0.3">
      <c r="A25" s="653"/>
      <c r="B25" s="617" t="s">
        <v>3</v>
      </c>
      <c r="C25" s="654"/>
      <c r="D25" s="614">
        <v>50</v>
      </c>
      <c r="E25" s="655"/>
      <c r="F25" s="614">
        <v>0</v>
      </c>
      <c r="G25" s="655"/>
      <c r="H25" s="655"/>
      <c r="I25" s="614">
        <v>0</v>
      </c>
      <c r="J25" s="655"/>
      <c r="K25" s="656">
        <f>D25+F25+I25</f>
        <v>50</v>
      </c>
    </row>
    <row r="26" spans="1:12" ht="70.8" customHeight="1" thickBot="1" x14ac:dyDescent="0.3">
      <c r="A26" s="573" t="s">
        <v>200</v>
      </c>
      <c r="B26" s="574"/>
      <c r="C26" s="575"/>
      <c r="D26" s="575"/>
      <c r="E26" s="575"/>
      <c r="F26" s="575"/>
      <c r="G26" s="575"/>
      <c r="H26" s="575"/>
      <c r="I26" s="575"/>
      <c r="J26" s="575"/>
      <c r="K26" s="576"/>
    </row>
    <row r="27" spans="1:12" ht="24.75" customHeight="1" thickBot="1" x14ac:dyDescent="0.3">
      <c r="A27" s="657" t="s">
        <v>197</v>
      </c>
      <c r="B27" s="658"/>
      <c r="C27" s="658"/>
      <c r="D27" s="658"/>
      <c r="E27" s="658"/>
      <c r="F27" s="658"/>
      <c r="G27" s="658"/>
      <c r="H27" s="658"/>
      <c r="I27" s="658"/>
      <c r="J27" s="658"/>
      <c r="K27" s="659"/>
    </row>
    <row r="28" spans="1:12" s="265" customFormat="1" ht="29.25" customHeight="1" thickBot="1" x14ac:dyDescent="0.3">
      <c r="A28" s="78" t="s">
        <v>37</v>
      </c>
      <c r="B28" s="577" t="str">
        <f>B3</f>
        <v>Aufzuchthof</v>
      </c>
      <c r="C28" s="578"/>
      <c r="D28" s="578"/>
      <c r="E28" s="578"/>
      <c r="F28" s="578"/>
      <c r="G28" s="578"/>
      <c r="H28" s="578"/>
      <c r="I28" s="578"/>
      <c r="J28" s="578"/>
      <c r="K28" s="660"/>
    </row>
    <row r="29" spans="1:12" s="265" customFormat="1" ht="39.75" customHeight="1" x14ac:dyDescent="0.25">
      <c r="A29" s="390" t="s">
        <v>16</v>
      </c>
      <c r="B29" s="79" t="s">
        <v>26</v>
      </c>
      <c r="C29" s="661">
        <f>C4</f>
        <v>42370</v>
      </c>
      <c r="D29" s="661"/>
      <c r="E29" s="661"/>
      <c r="F29" s="80" t="s">
        <v>23</v>
      </c>
      <c r="G29" s="661">
        <f>G4</f>
        <v>42491</v>
      </c>
      <c r="H29" s="661"/>
      <c r="I29" s="662"/>
      <c r="J29" s="377"/>
      <c r="K29" s="384"/>
    </row>
    <row r="30" spans="1:12" s="265" customFormat="1" ht="27" customHeight="1" thickBot="1" x14ac:dyDescent="0.3">
      <c r="A30" s="391"/>
      <c r="B30" s="262" t="s">
        <v>17</v>
      </c>
      <c r="C30" s="387">
        <f>G29-C29</f>
        <v>121</v>
      </c>
      <c r="D30" s="387"/>
      <c r="E30" s="387"/>
      <c r="F30" s="263" t="s">
        <v>18</v>
      </c>
      <c r="G30" s="388">
        <f>C30/7</f>
        <v>17.285714285714285</v>
      </c>
      <c r="H30" s="388"/>
      <c r="I30" s="389"/>
      <c r="J30" s="385"/>
      <c r="K30" s="386"/>
    </row>
    <row r="31" spans="1:12" ht="44.25" customHeight="1" thickBot="1" x14ac:dyDescent="0.3">
      <c r="A31" s="663" t="s">
        <v>9</v>
      </c>
      <c r="B31" s="664" t="s">
        <v>0</v>
      </c>
      <c r="C31" s="664"/>
      <c r="D31" s="665" t="s">
        <v>4</v>
      </c>
      <c r="E31" s="666" t="s">
        <v>44</v>
      </c>
      <c r="F31" s="665" t="s">
        <v>5</v>
      </c>
      <c r="G31" s="667" t="s">
        <v>25</v>
      </c>
      <c r="H31" s="668" t="s">
        <v>24</v>
      </c>
      <c r="I31" s="665" t="s">
        <v>6</v>
      </c>
      <c r="J31" s="668" t="s">
        <v>24</v>
      </c>
      <c r="K31" s="298" t="s">
        <v>224</v>
      </c>
      <c r="L31" s="266"/>
    </row>
    <row r="32" spans="1:12" ht="20.100000000000001" customHeight="1" x14ac:dyDescent="0.25">
      <c r="A32" s="669" t="s">
        <v>21</v>
      </c>
      <c r="B32" s="670"/>
      <c r="C32" s="671"/>
      <c r="D32" s="672" t="e">
        <f t="shared" ref="D32:D46" si="1">D7*100/$K7</f>
        <v>#DIV/0!</v>
      </c>
      <c r="E32" s="673"/>
      <c r="F32" s="672" t="e">
        <f t="shared" ref="F32:F46" si="2">F7*100/$K7</f>
        <v>#DIV/0!</v>
      </c>
      <c r="G32" s="674">
        <v>50</v>
      </c>
      <c r="H32" s="674">
        <v>70</v>
      </c>
      <c r="I32" s="672" t="e">
        <f t="shared" ref="I32:I46" si="3">I7*100/$K7</f>
        <v>#DIV/0!</v>
      </c>
      <c r="J32" s="675">
        <v>5</v>
      </c>
      <c r="K32" s="676" t="e">
        <f t="shared" ref="K32:K46" si="4">D32+F32+I32</f>
        <v>#DIV/0!</v>
      </c>
    </row>
    <row r="33" spans="1:12" ht="20.100000000000001" customHeight="1" x14ac:dyDescent="0.25">
      <c r="A33" s="677" t="s">
        <v>61</v>
      </c>
      <c r="B33" s="678"/>
      <c r="C33" s="679"/>
      <c r="D33" s="680">
        <f t="shared" si="1"/>
        <v>0</v>
      </c>
      <c r="E33" s="681"/>
      <c r="F33" s="680">
        <f t="shared" si="2"/>
        <v>100</v>
      </c>
      <c r="G33" s="682">
        <v>50</v>
      </c>
      <c r="H33" s="682">
        <v>70</v>
      </c>
      <c r="I33" s="680">
        <f t="shared" si="3"/>
        <v>0</v>
      </c>
      <c r="J33" s="683">
        <v>5</v>
      </c>
      <c r="K33" s="684">
        <f t="shared" si="4"/>
        <v>100</v>
      </c>
    </row>
    <row r="34" spans="1:12" ht="20.100000000000001" customHeight="1" x14ac:dyDescent="0.25">
      <c r="A34" s="677" t="s">
        <v>7</v>
      </c>
      <c r="B34" s="678"/>
      <c r="C34" s="679"/>
      <c r="D34" s="680">
        <f t="shared" si="1"/>
        <v>100</v>
      </c>
      <c r="E34" s="681"/>
      <c r="F34" s="680">
        <f t="shared" si="2"/>
        <v>0</v>
      </c>
      <c r="G34" s="682">
        <v>0</v>
      </c>
      <c r="H34" s="682">
        <v>3</v>
      </c>
      <c r="I34" s="680">
        <f t="shared" si="3"/>
        <v>0</v>
      </c>
      <c r="J34" s="683">
        <v>3</v>
      </c>
      <c r="K34" s="684">
        <f t="shared" si="4"/>
        <v>100</v>
      </c>
    </row>
    <row r="35" spans="1:12" ht="20.100000000000001" customHeight="1" thickBot="1" x14ac:dyDescent="0.3">
      <c r="A35" s="685" t="s">
        <v>62</v>
      </c>
      <c r="B35" s="686"/>
      <c r="C35" s="687"/>
      <c r="D35" s="688">
        <f t="shared" si="1"/>
        <v>100</v>
      </c>
      <c r="E35" s="689"/>
      <c r="F35" s="688">
        <f t="shared" si="2"/>
        <v>0</v>
      </c>
      <c r="G35" s="690">
        <v>0</v>
      </c>
      <c r="H35" s="690">
        <v>3</v>
      </c>
      <c r="I35" s="688">
        <f t="shared" si="3"/>
        <v>0</v>
      </c>
      <c r="J35" s="691">
        <v>3</v>
      </c>
      <c r="K35" s="692">
        <f t="shared" si="4"/>
        <v>100</v>
      </c>
    </row>
    <row r="36" spans="1:12" ht="20.100000000000001" customHeight="1" x14ac:dyDescent="0.25">
      <c r="A36" s="693" t="s">
        <v>55</v>
      </c>
      <c r="B36" s="694"/>
      <c r="C36" s="671"/>
      <c r="D36" s="672">
        <f t="shared" si="1"/>
        <v>60</v>
      </c>
      <c r="E36" s="673"/>
      <c r="F36" s="672">
        <f t="shared" si="2"/>
        <v>20</v>
      </c>
      <c r="G36" s="674">
        <v>50</v>
      </c>
      <c r="H36" s="674">
        <v>70</v>
      </c>
      <c r="I36" s="672">
        <f t="shared" si="3"/>
        <v>20</v>
      </c>
      <c r="J36" s="675">
        <v>30</v>
      </c>
      <c r="K36" s="676">
        <f t="shared" si="4"/>
        <v>100</v>
      </c>
    </row>
    <row r="37" spans="1:12" ht="20.100000000000001" customHeight="1" x14ac:dyDescent="0.25">
      <c r="A37" s="677" t="s">
        <v>56</v>
      </c>
      <c r="B37" s="678"/>
      <c r="C37" s="679"/>
      <c r="D37" s="680">
        <f t="shared" si="1"/>
        <v>76</v>
      </c>
      <c r="E37" s="681"/>
      <c r="F37" s="680">
        <f t="shared" si="2"/>
        <v>22</v>
      </c>
      <c r="G37" s="682">
        <v>50</v>
      </c>
      <c r="H37" s="682">
        <v>70</v>
      </c>
      <c r="I37" s="680">
        <f t="shared" si="3"/>
        <v>2</v>
      </c>
      <c r="J37" s="683">
        <v>30</v>
      </c>
      <c r="K37" s="684">
        <f t="shared" si="4"/>
        <v>100</v>
      </c>
    </row>
    <row r="38" spans="1:12" ht="20.100000000000001" customHeight="1" thickBot="1" x14ac:dyDescent="0.3">
      <c r="A38" s="685" t="s">
        <v>63</v>
      </c>
      <c r="B38" s="686"/>
      <c r="C38" s="687"/>
      <c r="D38" s="688">
        <f t="shared" si="1"/>
        <v>100</v>
      </c>
      <c r="E38" s="689"/>
      <c r="F38" s="688">
        <f t="shared" si="2"/>
        <v>0</v>
      </c>
      <c r="G38" s="690">
        <v>0</v>
      </c>
      <c r="H38" s="690">
        <v>0</v>
      </c>
      <c r="I38" s="688">
        <f t="shared" si="3"/>
        <v>0</v>
      </c>
      <c r="J38" s="691">
        <v>0</v>
      </c>
      <c r="K38" s="692">
        <f t="shared" si="4"/>
        <v>100</v>
      </c>
    </row>
    <row r="39" spans="1:12" ht="20.100000000000001" customHeight="1" x14ac:dyDescent="0.25">
      <c r="A39" s="413" t="s">
        <v>42</v>
      </c>
      <c r="B39" s="678"/>
      <c r="C39" s="671"/>
      <c r="D39" s="672">
        <f t="shared" si="1"/>
        <v>96</v>
      </c>
      <c r="E39" s="673"/>
      <c r="F39" s="672">
        <f t="shared" si="2"/>
        <v>4</v>
      </c>
      <c r="G39" s="674">
        <v>0</v>
      </c>
      <c r="H39" s="674">
        <v>0</v>
      </c>
      <c r="I39" s="672">
        <f t="shared" si="3"/>
        <v>0</v>
      </c>
      <c r="J39" s="675">
        <v>0</v>
      </c>
      <c r="K39" s="676">
        <f t="shared" si="4"/>
        <v>100</v>
      </c>
    </row>
    <row r="40" spans="1:12" ht="20.100000000000001" customHeight="1" x14ac:dyDescent="0.25">
      <c r="A40" s="413" t="s">
        <v>43</v>
      </c>
      <c r="B40" s="678"/>
      <c r="C40" s="679"/>
      <c r="D40" s="680">
        <f t="shared" si="1"/>
        <v>88</v>
      </c>
      <c r="E40" s="681"/>
      <c r="F40" s="680">
        <f t="shared" si="2"/>
        <v>2</v>
      </c>
      <c r="G40" s="682">
        <v>0</v>
      </c>
      <c r="H40" s="682">
        <v>3</v>
      </c>
      <c r="I40" s="680">
        <f t="shared" si="3"/>
        <v>10</v>
      </c>
      <c r="J40" s="683">
        <v>0</v>
      </c>
      <c r="K40" s="684">
        <f t="shared" si="4"/>
        <v>100</v>
      </c>
    </row>
    <row r="41" spans="1:12" ht="20.100000000000001" customHeight="1" x14ac:dyDescent="0.25">
      <c r="A41" s="677" t="s">
        <v>58</v>
      </c>
      <c r="B41" s="695"/>
      <c r="C41" s="679"/>
      <c r="D41" s="680">
        <f t="shared" si="1"/>
        <v>16</v>
      </c>
      <c r="E41" s="681"/>
      <c r="F41" s="680">
        <f t="shared" si="2"/>
        <v>44</v>
      </c>
      <c r="G41" s="682">
        <v>50</v>
      </c>
      <c r="H41" s="682">
        <v>70</v>
      </c>
      <c r="I41" s="680">
        <f t="shared" si="3"/>
        <v>40</v>
      </c>
      <c r="J41" s="683">
        <v>30</v>
      </c>
      <c r="K41" s="684">
        <f t="shared" si="4"/>
        <v>100</v>
      </c>
    </row>
    <row r="42" spans="1:12" ht="20.100000000000001" customHeight="1" thickBot="1" x14ac:dyDescent="0.3">
      <c r="A42" s="696" t="s">
        <v>59</v>
      </c>
      <c r="B42" s="697"/>
      <c r="C42" s="698"/>
      <c r="D42" s="699">
        <f t="shared" si="1"/>
        <v>64</v>
      </c>
      <c r="E42" s="700"/>
      <c r="F42" s="699">
        <f t="shared" si="2"/>
        <v>26</v>
      </c>
      <c r="G42" s="701">
        <v>50</v>
      </c>
      <c r="H42" s="701">
        <v>70</v>
      </c>
      <c r="I42" s="699">
        <f t="shared" si="3"/>
        <v>10</v>
      </c>
      <c r="J42" s="702">
        <v>30</v>
      </c>
      <c r="K42" s="703">
        <f t="shared" si="4"/>
        <v>100</v>
      </c>
      <c r="L42" s="267"/>
    </row>
    <row r="43" spans="1:12" ht="20.100000000000001" customHeight="1" x14ac:dyDescent="0.25">
      <c r="A43" s="411" t="s">
        <v>64</v>
      </c>
      <c r="B43" s="694"/>
      <c r="C43" s="704"/>
      <c r="D43" s="705">
        <f t="shared" si="1"/>
        <v>84</v>
      </c>
      <c r="E43" s="706"/>
      <c r="F43" s="705">
        <f t="shared" si="2"/>
        <v>10</v>
      </c>
      <c r="G43" s="707">
        <v>0</v>
      </c>
      <c r="H43" s="707">
        <v>3</v>
      </c>
      <c r="I43" s="705">
        <f t="shared" si="3"/>
        <v>6</v>
      </c>
      <c r="J43" s="708">
        <v>0</v>
      </c>
      <c r="K43" s="709">
        <f t="shared" si="4"/>
        <v>100</v>
      </c>
    </row>
    <row r="44" spans="1:12" ht="20.100000000000001" customHeight="1" x14ac:dyDescent="0.25">
      <c r="A44" s="413" t="s">
        <v>65</v>
      </c>
      <c r="B44" s="678"/>
      <c r="C44" s="679"/>
      <c r="D44" s="680">
        <f t="shared" si="1"/>
        <v>84</v>
      </c>
      <c r="E44" s="681"/>
      <c r="F44" s="680">
        <f t="shared" si="2"/>
        <v>4</v>
      </c>
      <c r="G44" s="682">
        <v>0</v>
      </c>
      <c r="H44" s="682">
        <v>0</v>
      </c>
      <c r="I44" s="680">
        <f t="shared" si="3"/>
        <v>12</v>
      </c>
      <c r="J44" s="683">
        <v>0</v>
      </c>
      <c r="K44" s="684">
        <f t="shared" si="4"/>
        <v>100</v>
      </c>
    </row>
    <row r="45" spans="1:12" ht="20.100000000000001" customHeight="1" x14ac:dyDescent="0.25">
      <c r="A45" s="677" t="s">
        <v>22</v>
      </c>
      <c r="B45" s="678"/>
      <c r="C45" s="679"/>
      <c r="D45" s="680">
        <f t="shared" si="1"/>
        <v>100</v>
      </c>
      <c r="E45" s="681"/>
      <c r="F45" s="680">
        <f t="shared" si="2"/>
        <v>0</v>
      </c>
      <c r="G45" s="682">
        <v>5</v>
      </c>
      <c r="H45" s="682">
        <v>30</v>
      </c>
      <c r="I45" s="680">
        <f t="shared" si="3"/>
        <v>0</v>
      </c>
      <c r="J45" s="683">
        <v>5</v>
      </c>
      <c r="K45" s="684">
        <f t="shared" si="4"/>
        <v>100</v>
      </c>
    </row>
    <row r="46" spans="1:12" ht="20.100000000000001" customHeight="1" thickBot="1" x14ac:dyDescent="0.3">
      <c r="A46" s="696" t="s">
        <v>20</v>
      </c>
      <c r="B46" s="710"/>
      <c r="C46" s="698"/>
      <c r="D46" s="699">
        <f t="shared" si="1"/>
        <v>100</v>
      </c>
      <c r="E46" s="700"/>
      <c r="F46" s="699">
        <f t="shared" si="2"/>
        <v>0</v>
      </c>
      <c r="G46" s="701">
        <v>0</v>
      </c>
      <c r="H46" s="701">
        <v>0</v>
      </c>
      <c r="I46" s="699">
        <f t="shared" si="3"/>
        <v>0</v>
      </c>
      <c r="J46" s="702">
        <v>0</v>
      </c>
      <c r="K46" s="703">
        <f t="shared" si="4"/>
        <v>100</v>
      </c>
    </row>
    <row r="47" spans="1:12" ht="6.75" customHeight="1" thickBot="1" x14ac:dyDescent="0.3">
      <c r="A47" s="711"/>
      <c r="B47" s="712"/>
      <c r="C47" s="713"/>
      <c r="D47" s="714"/>
      <c r="E47" s="714"/>
      <c r="F47" s="714"/>
      <c r="G47" s="714"/>
      <c r="H47" s="714"/>
      <c r="I47" s="714"/>
      <c r="J47" s="715"/>
      <c r="K47" s="716"/>
    </row>
    <row r="48" spans="1:12" ht="20.100000000000001" customHeight="1" thickBot="1" x14ac:dyDescent="0.3">
      <c r="A48" s="717" t="s">
        <v>2</v>
      </c>
      <c r="B48" s="718"/>
      <c r="C48" s="719"/>
      <c r="D48" s="720">
        <f>D23*100/$K23</f>
        <v>96</v>
      </c>
      <c r="E48" s="721"/>
      <c r="F48" s="720">
        <f>F23*100/$K23</f>
        <v>4</v>
      </c>
      <c r="G48" s="722">
        <v>10</v>
      </c>
      <c r="H48" s="722">
        <v>30</v>
      </c>
      <c r="I48" s="720">
        <f>I23*100/$K23</f>
        <v>0</v>
      </c>
      <c r="J48" s="723">
        <v>3</v>
      </c>
      <c r="K48" s="724">
        <f>D48+F48+I48</f>
        <v>100</v>
      </c>
    </row>
    <row r="49" spans="1:12" ht="20.100000000000001" customHeight="1" thickBot="1" x14ac:dyDescent="0.3">
      <c r="A49" s="669" t="s">
        <v>66</v>
      </c>
      <c r="B49" s="725"/>
      <c r="C49" s="726"/>
      <c r="D49" s="727">
        <f>D24*100/$K24</f>
        <v>96</v>
      </c>
      <c r="E49" s="728"/>
      <c r="F49" s="727">
        <f>F24*100/$K24</f>
        <v>2</v>
      </c>
      <c r="G49" s="729">
        <v>5</v>
      </c>
      <c r="H49" s="729">
        <v>3</v>
      </c>
      <c r="I49" s="727">
        <f>I24*100/$K24</f>
        <v>2</v>
      </c>
      <c r="J49" s="730">
        <v>0</v>
      </c>
      <c r="K49" s="731">
        <f>D49+F49+I49</f>
        <v>100</v>
      </c>
    </row>
    <row r="50" spans="1:12" ht="20.100000000000001" customHeight="1" thickBot="1" x14ac:dyDescent="0.3">
      <c r="A50" s="696" t="s">
        <v>3</v>
      </c>
      <c r="B50" s="732"/>
      <c r="C50" s="733"/>
      <c r="D50" s="720">
        <f>D25*100/$K25</f>
        <v>100</v>
      </c>
      <c r="E50" s="721"/>
      <c r="F50" s="720">
        <f>F25*100/$K25</f>
        <v>0</v>
      </c>
      <c r="G50" s="722">
        <v>5</v>
      </c>
      <c r="H50" s="722">
        <v>10</v>
      </c>
      <c r="I50" s="720">
        <f>I25*100/$K25</f>
        <v>0</v>
      </c>
      <c r="J50" s="734">
        <v>3</v>
      </c>
      <c r="K50" s="724">
        <f>D50+F50+I50</f>
        <v>100</v>
      </c>
    </row>
    <row r="51" spans="1:12" x14ac:dyDescent="0.25">
      <c r="A51" s="735"/>
      <c r="B51" s="736"/>
      <c r="C51" s="736"/>
      <c r="D51" s="736"/>
      <c r="E51" s="736"/>
      <c r="F51" s="736"/>
      <c r="G51" s="736"/>
      <c r="H51" s="736"/>
      <c r="I51" s="736"/>
      <c r="J51" s="736"/>
      <c r="K51" s="737"/>
    </row>
    <row r="52" spans="1:12" x14ac:dyDescent="0.25">
      <c r="A52" s="735"/>
      <c r="B52" s="736"/>
      <c r="C52" s="736"/>
      <c r="D52" s="736"/>
      <c r="E52" s="736"/>
      <c r="F52" s="736"/>
      <c r="G52" s="736"/>
      <c r="H52" s="736"/>
      <c r="I52" s="736"/>
      <c r="J52" s="736"/>
      <c r="K52" s="737"/>
    </row>
    <row r="53" spans="1:12" ht="13.2" customHeight="1" x14ac:dyDescent="0.25">
      <c r="A53" s="735"/>
      <c r="B53" s="736"/>
      <c r="C53" s="736"/>
      <c r="D53" s="736"/>
      <c r="E53" s="736"/>
      <c r="F53" s="736"/>
      <c r="G53" s="736"/>
      <c r="H53" s="736"/>
      <c r="I53" s="736"/>
      <c r="J53" s="736"/>
      <c r="K53" s="737"/>
    </row>
    <row r="54" spans="1:12" x14ac:dyDescent="0.25">
      <c r="A54" s="735"/>
      <c r="B54" s="736"/>
      <c r="C54" s="736"/>
      <c r="D54" s="736"/>
      <c r="E54" s="736"/>
      <c r="F54" s="736"/>
      <c r="G54" s="736"/>
      <c r="H54" s="736"/>
      <c r="I54" s="736"/>
      <c r="J54" s="736"/>
      <c r="K54" s="737"/>
    </row>
    <row r="55" spans="1:12" x14ac:dyDescent="0.25">
      <c r="A55" s="735"/>
      <c r="B55" s="736"/>
      <c r="C55" s="736"/>
      <c r="D55" s="736"/>
      <c r="E55" s="736"/>
      <c r="F55" s="736"/>
      <c r="G55" s="736"/>
      <c r="H55" s="736"/>
      <c r="I55" s="736"/>
      <c r="J55" s="736"/>
      <c r="K55" s="737"/>
    </row>
    <row r="56" spans="1:12" x14ac:dyDescent="0.25">
      <c r="A56" s="735"/>
      <c r="B56" s="736"/>
      <c r="C56" s="736"/>
      <c r="D56" s="736"/>
      <c r="E56" s="736"/>
      <c r="F56" s="736"/>
      <c r="G56" s="736"/>
      <c r="H56" s="736"/>
      <c r="I56" s="736"/>
      <c r="J56" s="736"/>
      <c r="K56" s="737"/>
    </row>
    <row r="57" spans="1:12" x14ac:dyDescent="0.25">
      <c r="A57" s="735"/>
      <c r="B57" s="736"/>
      <c r="C57" s="736"/>
      <c r="D57" s="736"/>
      <c r="E57" s="736"/>
      <c r="F57" s="736"/>
      <c r="G57" s="736"/>
      <c r="H57" s="736"/>
      <c r="I57" s="736"/>
      <c r="J57" s="736"/>
      <c r="K57" s="737"/>
    </row>
    <row r="58" spans="1:12" x14ac:dyDescent="0.25">
      <c r="A58" s="735"/>
      <c r="B58" s="736"/>
      <c r="C58" s="736"/>
      <c r="D58" s="736"/>
      <c r="E58" s="736"/>
      <c r="F58" s="736"/>
      <c r="G58" s="736"/>
      <c r="H58" s="736"/>
      <c r="I58" s="736"/>
      <c r="J58" s="736"/>
      <c r="K58" s="737"/>
    </row>
    <row r="59" spans="1:12" x14ac:dyDescent="0.25">
      <c r="A59" s="735"/>
      <c r="B59" s="736"/>
      <c r="C59" s="736"/>
      <c r="D59" s="736"/>
      <c r="E59" s="736"/>
      <c r="F59" s="736"/>
      <c r="G59" s="736"/>
      <c r="H59" s="736"/>
      <c r="I59" s="736"/>
      <c r="J59" s="736"/>
      <c r="K59" s="737"/>
    </row>
    <row r="60" spans="1:12" x14ac:dyDescent="0.25">
      <c r="A60" s="735"/>
      <c r="B60" s="736"/>
      <c r="C60" s="736"/>
      <c r="D60" s="736"/>
      <c r="E60" s="736"/>
      <c r="F60" s="736"/>
      <c r="G60" s="736"/>
      <c r="H60" s="736"/>
      <c r="I60" s="736"/>
      <c r="J60" s="736"/>
      <c r="K60" s="737"/>
    </row>
    <row r="61" spans="1:12" x14ac:dyDescent="0.25">
      <c r="A61" s="735"/>
      <c r="B61" s="736"/>
      <c r="C61" s="736"/>
      <c r="D61" s="736"/>
      <c r="E61" s="736"/>
      <c r="F61" s="736"/>
      <c r="G61" s="736"/>
      <c r="H61" s="736"/>
      <c r="I61" s="736"/>
      <c r="J61" s="736"/>
      <c r="K61" s="737"/>
    </row>
    <row r="62" spans="1:12" x14ac:dyDescent="0.25">
      <c r="A62" s="735"/>
      <c r="B62" s="736"/>
      <c r="C62" s="736"/>
      <c r="D62" s="736"/>
      <c r="E62" s="736"/>
      <c r="F62" s="736"/>
      <c r="G62" s="736"/>
      <c r="H62" s="736"/>
      <c r="I62" s="736"/>
      <c r="J62" s="736"/>
      <c r="K62" s="737"/>
    </row>
    <row r="63" spans="1:12" x14ac:dyDescent="0.25">
      <c r="A63" s="735"/>
      <c r="B63" s="736"/>
      <c r="C63" s="736"/>
      <c r="D63" s="736"/>
      <c r="E63" s="736"/>
      <c r="F63" s="736"/>
      <c r="G63" s="736"/>
      <c r="H63" s="736"/>
      <c r="I63" s="736"/>
      <c r="J63" s="736"/>
      <c r="K63" s="737"/>
      <c r="L63" s="268"/>
    </row>
    <row r="64" spans="1:12" x14ac:dyDescent="0.25">
      <c r="A64" s="735"/>
      <c r="B64" s="736"/>
      <c r="C64" s="736"/>
      <c r="D64" s="736"/>
      <c r="E64" s="736"/>
      <c r="F64" s="736"/>
      <c r="G64" s="736"/>
      <c r="H64" s="736"/>
      <c r="I64" s="736"/>
      <c r="J64" s="736"/>
      <c r="K64" s="737"/>
    </row>
    <row r="65" spans="1:11" x14ac:dyDescent="0.25">
      <c r="A65" s="735"/>
      <c r="B65" s="736"/>
      <c r="C65" s="736"/>
      <c r="D65" s="736"/>
      <c r="E65" s="736"/>
      <c r="F65" s="736"/>
      <c r="G65" s="736"/>
      <c r="H65" s="736"/>
      <c r="I65" s="736"/>
      <c r="J65" s="736"/>
      <c r="K65" s="737"/>
    </row>
    <row r="66" spans="1:11" x14ac:dyDescent="0.25">
      <c r="A66" s="735"/>
      <c r="B66" s="736"/>
      <c r="C66" s="736"/>
      <c r="D66" s="736"/>
      <c r="E66" s="736"/>
      <c r="F66" s="736"/>
      <c r="G66" s="736"/>
      <c r="H66" s="736"/>
      <c r="I66" s="736"/>
      <c r="J66" s="736"/>
      <c r="K66" s="737"/>
    </row>
    <row r="67" spans="1:11" x14ac:dyDescent="0.25">
      <c r="A67" s="735"/>
      <c r="B67" s="736"/>
      <c r="C67" s="736"/>
      <c r="D67" s="736"/>
      <c r="E67" s="736"/>
      <c r="F67" s="736"/>
      <c r="G67" s="736"/>
      <c r="H67" s="736"/>
      <c r="I67" s="736"/>
      <c r="J67" s="736"/>
      <c r="K67" s="737"/>
    </row>
    <row r="68" spans="1:11" x14ac:dyDescent="0.25">
      <c r="A68" s="735"/>
      <c r="B68" s="736"/>
      <c r="C68" s="736"/>
      <c r="D68" s="736"/>
      <c r="E68" s="736"/>
      <c r="F68" s="736"/>
      <c r="G68" s="736"/>
      <c r="H68" s="736"/>
      <c r="I68" s="736"/>
      <c r="J68" s="736"/>
      <c r="K68" s="737"/>
    </row>
    <row r="69" spans="1:11" x14ac:dyDescent="0.25">
      <c r="A69" s="735"/>
      <c r="B69" s="736"/>
      <c r="C69" s="736"/>
      <c r="D69" s="736"/>
      <c r="E69" s="736"/>
      <c r="F69" s="736"/>
      <c r="G69" s="736"/>
      <c r="H69" s="736"/>
      <c r="I69" s="736"/>
      <c r="J69" s="736"/>
      <c r="K69" s="737"/>
    </row>
    <row r="70" spans="1:11" x14ac:dyDescent="0.25">
      <c r="A70" s="735"/>
      <c r="B70" s="736"/>
      <c r="C70" s="736"/>
      <c r="D70" s="736"/>
      <c r="E70" s="736"/>
      <c r="F70" s="736"/>
      <c r="G70" s="736"/>
      <c r="H70" s="736"/>
      <c r="I70" s="736"/>
      <c r="J70" s="736"/>
      <c r="K70" s="737"/>
    </row>
    <row r="71" spans="1:11" x14ac:dyDescent="0.25">
      <c r="A71" s="735"/>
      <c r="B71" s="736"/>
      <c r="C71" s="736"/>
      <c r="D71" s="736"/>
      <c r="E71" s="736"/>
      <c r="F71" s="736"/>
      <c r="G71" s="736"/>
      <c r="H71" s="736"/>
      <c r="I71" s="736"/>
      <c r="J71" s="736"/>
      <c r="K71" s="737"/>
    </row>
    <row r="72" spans="1:11" x14ac:dyDescent="0.25">
      <c r="A72" s="735"/>
      <c r="B72" s="736"/>
      <c r="C72" s="736"/>
      <c r="D72" s="736"/>
      <c r="E72" s="736"/>
      <c r="F72" s="736"/>
      <c r="G72" s="736"/>
      <c r="H72" s="736"/>
      <c r="I72" s="736"/>
      <c r="J72" s="736"/>
      <c r="K72" s="737"/>
    </row>
    <row r="73" spans="1:11" x14ac:dyDescent="0.25">
      <c r="A73" s="735"/>
      <c r="B73" s="736"/>
      <c r="C73" s="736"/>
      <c r="D73" s="736"/>
      <c r="E73" s="736"/>
      <c r="F73" s="736"/>
      <c r="G73" s="736"/>
      <c r="H73" s="736"/>
      <c r="I73" s="736"/>
      <c r="J73" s="736"/>
      <c r="K73" s="737"/>
    </row>
    <row r="74" spans="1:11" x14ac:dyDescent="0.25">
      <c r="A74" s="735"/>
      <c r="B74" s="736"/>
      <c r="C74" s="736"/>
      <c r="D74" s="736"/>
      <c r="E74" s="736"/>
      <c r="F74" s="736"/>
      <c r="G74" s="736"/>
      <c r="H74" s="736"/>
      <c r="I74" s="736"/>
      <c r="J74" s="736"/>
      <c r="K74" s="737"/>
    </row>
    <row r="75" spans="1:11" x14ac:dyDescent="0.25">
      <c r="A75" s="735"/>
      <c r="B75" s="736"/>
      <c r="C75" s="736"/>
      <c r="D75" s="736"/>
      <c r="E75" s="736"/>
      <c r="F75" s="736"/>
      <c r="G75" s="736"/>
      <c r="H75" s="736"/>
      <c r="I75" s="736"/>
      <c r="J75" s="736"/>
      <c r="K75" s="737"/>
    </row>
    <row r="76" spans="1:11" ht="13.8" thickBot="1" x14ac:dyDescent="0.3">
      <c r="A76" s="738"/>
      <c r="B76" s="739"/>
      <c r="C76" s="739"/>
      <c r="D76" s="739"/>
      <c r="E76" s="739"/>
      <c r="F76" s="739"/>
      <c r="G76" s="739"/>
      <c r="H76" s="739"/>
      <c r="I76" s="739"/>
      <c r="J76" s="739"/>
      <c r="K76" s="740"/>
    </row>
    <row r="77" spans="1:11" ht="138.6" customHeight="1" x14ac:dyDescent="0.25">
      <c r="A77" s="264"/>
    </row>
    <row r="78" spans="1:11" x14ac:dyDescent="0.25">
      <c r="A78" s="264"/>
    </row>
    <row r="79" spans="1:11" x14ac:dyDescent="0.25">
      <c r="A79" s="264"/>
    </row>
    <row r="80" spans="1:11" x14ac:dyDescent="0.25">
      <c r="A80" s="264"/>
    </row>
    <row r="81" spans="1:1" x14ac:dyDescent="0.25">
      <c r="A81" s="264"/>
    </row>
    <row r="82" spans="1:1" x14ac:dyDescent="0.25">
      <c r="A82" s="264"/>
    </row>
    <row r="83" spans="1:1" x14ac:dyDescent="0.25">
      <c r="A83" s="264"/>
    </row>
    <row r="84" spans="1:1" x14ac:dyDescent="0.25">
      <c r="A84" s="264"/>
    </row>
    <row r="85" spans="1:1" x14ac:dyDescent="0.25">
      <c r="A85" s="264"/>
    </row>
    <row r="86" spans="1:1" x14ac:dyDescent="0.25">
      <c r="A86" s="264"/>
    </row>
    <row r="87" spans="1:1" x14ac:dyDescent="0.25">
      <c r="A87" s="264"/>
    </row>
    <row r="88" spans="1:1" x14ac:dyDescent="0.25">
      <c r="A88" s="264"/>
    </row>
    <row r="89" spans="1:1" x14ac:dyDescent="0.25">
      <c r="A89" s="264"/>
    </row>
    <row r="90" spans="1:1" x14ac:dyDescent="0.25">
      <c r="A90" s="264"/>
    </row>
    <row r="91" spans="1:1" x14ac:dyDescent="0.25">
      <c r="A91" s="264"/>
    </row>
    <row r="92" spans="1:1" x14ac:dyDescent="0.25">
      <c r="A92" s="264"/>
    </row>
    <row r="93" spans="1:1" x14ac:dyDescent="0.25">
      <c r="A93" s="264"/>
    </row>
    <row r="94" spans="1:1" x14ac:dyDescent="0.25">
      <c r="A94" s="264"/>
    </row>
    <row r="95" spans="1:1" x14ac:dyDescent="0.25">
      <c r="A95" s="264"/>
    </row>
    <row r="96" spans="1:1" x14ac:dyDescent="0.25">
      <c r="A96" s="264"/>
    </row>
    <row r="97" spans="1:1" x14ac:dyDescent="0.25">
      <c r="A97" s="264"/>
    </row>
    <row r="98" spans="1:1" x14ac:dyDescent="0.25">
      <c r="A98" s="264"/>
    </row>
    <row r="99" spans="1:1" x14ac:dyDescent="0.25">
      <c r="A99" s="264"/>
    </row>
    <row r="100" spans="1:1" x14ac:dyDescent="0.25">
      <c r="A100" s="264"/>
    </row>
    <row r="101" spans="1:1" x14ac:dyDescent="0.25">
      <c r="A101" s="264"/>
    </row>
    <row r="102" spans="1:1" x14ac:dyDescent="0.25">
      <c r="A102" s="264"/>
    </row>
    <row r="103" spans="1:1" x14ac:dyDescent="0.25">
      <c r="A103" s="264"/>
    </row>
    <row r="104" spans="1:1" x14ac:dyDescent="0.25">
      <c r="A104" s="264"/>
    </row>
  </sheetData>
  <sheetProtection password="CAEB" sheet="1" objects="1" scenarios="1" selectLockedCells="1"/>
  <protectedRanges>
    <protectedRange sqref="G29:I29 B28:J28 C29:E29" name="Bereich1"/>
    <protectedRange sqref="B3:J3 G4:I4 C4:E4" name="Bereich1_2"/>
  </protectedRanges>
  <mergeCells count="43">
    <mergeCell ref="A37:B37"/>
    <mergeCell ref="A29:A30"/>
    <mergeCell ref="A50:B50"/>
    <mergeCell ref="A2:J2"/>
    <mergeCell ref="A44:B44"/>
    <mergeCell ref="A45:B45"/>
    <mergeCell ref="A46:B46"/>
    <mergeCell ref="A47:B47"/>
    <mergeCell ref="A48:B48"/>
    <mergeCell ref="A49:B49"/>
    <mergeCell ref="A38:B38"/>
    <mergeCell ref="A39:B39"/>
    <mergeCell ref="A40:B40"/>
    <mergeCell ref="A41:B41"/>
    <mergeCell ref="A42:B42"/>
    <mergeCell ref="A43:B43"/>
    <mergeCell ref="B28:K28"/>
    <mergeCell ref="B26:K26"/>
    <mergeCell ref="A34:B34"/>
    <mergeCell ref="A35:B35"/>
    <mergeCell ref="A36:B36"/>
    <mergeCell ref="A32:B32"/>
    <mergeCell ref="A33:B33"/>
    <mergeCell ref="C29:E29"/>
    <mergeCell ref="G29:I29"/>
    <mergeCell ref="J29:K30"/>
    <mergeCell ref="C30:E30"/>
    <mergeCell ref="G30:I30"/>
    <mergeCell ref="A1:K1"/>
    <mergeCell ref="A27:K27"/>
    <mergeCell ref="B3:K3"/>
    <mergeCell ref="A4:A5"/>
    <mergeCell ref="C4:E4"/>
    <mergeCell ref="G4:I4"/>
    <mergeCell ref="J4:K5"/>
    <mergeCell ref="C5:E5"/>
    <mergeCell ref="G5:I5"/>
    <mergeCell ref="A7:A10"/>
    <mergeCell ref="A11:A13"/>
    <mergeCell ref="A14:A17"/>
    <mergeCell ref="A18:A21"/>
    <mergeCell ref="A23:B23"/>
    <mergeCell ref="A24:A25"/>
  </mergeCells>
  <conditionalFormatting sqref="I32:I46 I48:I50">
    <cfRule type="cellIs" dxfId="28" priority="4" operator="greaterThan">
      <formula>J32</formula>
    </cfRule>
  </conditionalFormatting>
  <conditionalFormatting sqref="F32:F46 F48:F50">
    <cfRule type="cellIs" dxfId="27" priority="2" operator="greaterThan">
      <formula>H32</formula>
    </cfRule>
    <cfRule type="cellIs" dxfId="26" priority="3" operator="greaterThan">
      <formula>G32</formula>
    </cfRule>
  </conditionalFormatting>
  <conditionalFormatting sqref="D32:D46 D48:D50">
    <cfRule type="expression" dxfId="25" priority="1">
      <formula>IF(AND(F32&lt;=G32,I32&lt;=J32),TRUE,FALSE)</formula>
    </cfRule>
  </conditionalFormatting>
  <pageMargins left="0.78740157499999996" right="0.78740157499999996" top="0.984251969" bottom="0.984251969" header="0.4921259845" footer="0.4921259845"/>
  <pageSetup paperSize="9" scale="75" orientation="portrait" r:id="rId1"/>
  <headerFooter alignWithMargins="0"/>
  <rowBreaks count="1" manualBreakCount="1">
    <brk id="26" max="16383" man="1"/>
  </rowBreaks>
  <colBreaks count="1" manualBreakCount="1">
    <brk id="11" max="1048575" man="1"/>
  </colBreaks>
  <drawing r:id="rId2"/>
  <legacyDrawing r:id="rId3"/>
  <oleObjects>
    <mc:AlternateContent xmlns:mc="http://schemas.openxmlformats.org/markup-compatibility/2006">
      <mc:Choice Requires="x14">
        <oleObject progId="CorelDRAW.Graphic.11" shapeId="361473" r:id="rId4">
          <objectPr defaultSize="0" autoPict="0" r:id="rId5">
            <anchor moveWithCells="1" sizeWithCells="1">
              <from>
                <xdr:col>8</xdr:col>
                <xdr:colOff>434340</xdr:colOff>
                <xdr:row>51</xdr:row>
                <xdr:rowOff>129540</xdr:rowOff>
              </from>
              <to>
                <xdr:col>10</xdr:col>
                <xdr:colOff>228600</xdr:colOff>
                <xdr:row>54</xdr:row>
                <xdr:rowOff>60960</xdr:rowOff>
              </to>
            </anchor>
          </objectPr>
        </oleObject>
      </mc:Choice>
      <mc:Fallback>
        <oleObject progId="CorelDRAW.Graphic.11" shapeId="3614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008000"/>
  </sheetPr>
  <dimension ref="A1:N110"/>
  <sheetViews>
    <sheetView showGridLines="0" zoomScaleNormal="100" zoomScaleSheetLayoutView="100" workbookViewId="0">
      <selection sqref="A1:K1"/>
    </sheetView>
  </sheetViews>
  <sheetFormatPr baseColWidth="10" defaultRowHeight="13.2" x14ac:dyDescent="0.25"/>
  <cols>
    <col min="1" max="1" width="30.21875" style="582" customWidth="1"/>
    <col min="2" max="2" width="16.21875" style="265" customWidth="1"/>
    <col min="3" max="3" width="4.88671875" style="265" customWidth="1"/>
    <col min="4" max="4" width="9.6640625" style="265" customWidth="1"/>
    <col min="5" max="5" width="4.88671875" style="265" customWidth="1"/>
    <col min="6" max="6" width="12.44140625" style="265" customWidth="1"/>
    <col min="7" max="8" width="5" style="265" customWidth="1"/>
    <col min="9" max="9" width="11.44140625" style="265" customWidth="1"/>
    <col min="10" max="10" width="4.88671875" style="265" customWidth="1"/>
    <col min="11" max="11" width="10.88671875" style="265" customWidth="1"/>
    <col min="12" max="12" width="85.6640625" style="265" customWidth="1"/>
    <col min="13" max="13" width="20.33203125" style="265" customWidth="1"/>
    <col min="14" max="16384" width="11.5546875" style="265"/>
  </cols>
  <sheetData>
    <row r="1" spans="1:11" ht="34.5" customHeight="1" thickBot="1" x14ac:dyDescent="0.3">
      <c r="A1" s="394" t="s">
        <v>143</v>
      </c>
      <c r="B1" s="546"/>
      <c r="C1" s="546"/>
      <c r="D1" s="546"/>
      <c r="E1" s="546"/>
      <c r="F1" s="546"/>
      <c r="G1" s="546"/>
      <c r="H1" s="546"/>
      <c r="I1" s="546"/>
      <c r="J1" s="546"/>
      <c r="K1" s="547"/>
    </row>
    <row r="2" spans="1:11" ht="34.5" customHeight="1" thickBot="1" x14ac:dyDescent="0.3">
      <c r="A2" s="392" t="s">
        <v>46</v>
      </c>
      <c r="B2" s="393"/>
      <c r="C2" s="393"/>
      <c r="D2" s="393"/>
      <c r="E2" s="393"/>
      <c r="F2" s="393"/>
      <c r="G2" s="393"/>
      <c r="H2" s="393"/>
      <c r="I2" s="393"/>
      <c r="J2" s="393"/>
      <c r="K2" s="77"/>
    </row>
    <row r="3" spans="1:11" ht="34.5" customHeight="1" thickBot="1" x14ac:dyDescent="0.3">
      <c r="A3" s="76" t="s">
        <v>37</v>
      </c>
      <c r="B3" s="548" t="s">
        <v>217</v>
      </c>
      <c r="C3" s="549"/>
      <c r="D3" s="549"/>
      <c r="E3" s="549"/>
      <c r="F3" s="549"/>
      <c r="G3" s="549"/>
      <c r="H3" s="549"/>
      <c r="I3" s="549"/>
      <c r="J3" s="549"/>
      <c r="K3" s="550"/>
    </row>
    <row r="4" spans="1:11" ht="41.4" customHeight="1" x14ac:dyDescent="0.25">
      <c r="A4" s="375" t="s">
        <v>16</v>
      </c>
      <c r="B4" s="255" t="s">
        <v>26</v>
      </c>
      <c r="C4" s="551">
        <v>42370</v>
      </c>
      <c r="D4" s="551"/>
      <c r="E4" s="552"/>
      <c r="F4" s="60" t="s">
        <v>23</v>
      </c>
      <c r="G4" s="551">
        <v>42736</v>
      </c>
      <c r="H4" s="551"/>
      <c r="I4" s="552"/>
      <c r="J4" s="377"/>
      <c r="K4" s="378"/>
    </row>
    <row r="5" spans="1:11" ht="32.4" customHeight="1" thickBot="1" x14ac:dyDescent="0.3">
      <c r="A5" s="376"/>
      <c r="B5" s="2" t="s">
        <v>17</v>
      </c>
      <c r="C5" s="381">
        <f>G4-C4</f>
        <v>366</v>
      </c>
      <c r="D5" s="381"/>
      <c r="E5" s="381"/>
      <c r="F5" s="3" t="s">
        <v>18</v>
      </c>
      <c r="G5" s="382">
        <f>C5/7</f>
        <v>52.285714285714285</v>
      </c>
      <c r="H5" s="382"/>
      <c r="I5" s="383"/>
      <c r="J5" s="379"/>
      <c r="K5" s="380"/>
    </row>
    <row r="6" spans="1:11" ht="42.75" customHeight="1" thickBot="1" x14ac:dyDescent="0.3">
      <c r="A6" s="4" t="s">
        <v>9</v>
      </c>
      <c r="B6" s="5" t="s">
        <v>14</v>
      </c>
      <c r="C6" s="6"/>
      <c r="D6" s="62" t="s">
        <v>4</v>
      </c>
      <c r="E6" s="49"/>
      <c r="F6" s="62" t="s">
        <v>5</v>
      </c>
      <c r="G6" s="49"/>
      <c r="H6" s="49"/>
      <c r="I6" s="62" t="s">
        <v>6</v>
      </c>
      <c r="J6" s="53"/>
      <c r="K6" s="54" t="s">
        <v>19</v>
      </c>
    </row>
    <row r="7" spans="1:11" ht="25.2" customHeight="1" x14ac:dyDescent="0.25">
      <c r="A7" s="395" t="s">
        <v>8</v>
      </c>
      <c r="B7" s="63" t="s">
        <v>21</v>
      </c>
      <c r="C7" s="8"/>
      <c r="D7" s="553"/>
      <c r="E7" s="50"/>
      <c r="F7" s="553"/>
      <c r="G7" s="50"/>
      <c r="H7" s="50"/>
      <c r="I7" s="553"/>
      <c r="J7" s="256"/>
      <c r="K7" s="260">
        <f t="shared" ref="K7:K24" si="0">D7+F7+I7</f>
        <v>0</v>
      </c>
    </row>
    <row r="8" spans="1:11" ht="25.2" customHeight="1" x14ac:dyDescent="0.25">
      <c r="A8" s="396"/>
      <c r="B8" s="280" t="s">
        <v>47</v>
      </c>
      <c r="C8" s="9"/>
      <c r="D8" s="554">
        <v>44</v>
      </c>
      <c r="E8" s="284"/>
      <c r="F8" s="554">
        <v>5</v>
      </c>
      <c r="G8" s="284"/>
      <c r="H8" s="284"/>
      <c r="I8" s="555">
        <v>1</v>
      </c>
      <c r="J8" s="257"/>
      <c r="K8" s="261">
        <f t="shared" si="0"/>
        <v>50</v>
      </c>
    </row>
    <row r="9" spans="1:11" ht="25.2" customHeight="1" x14ac:dyDescent="0.25">
      <c r="A9" s="397"/>
      <c r="B9" s="280" t="s">
        <v>7</v>
      </c>
      <c r="C9" s="9"/>
      <c r="D9" s="554">
        <v>50</v>
      </c>
      <c r="E9" s="284"/>
      <c r="F9" s="554">
        <v>0</v>
      </c>
      <c r="G9" s="284"/>
      <c r="H9" s="284"/>
      <c r="I9" s="555">
        <v>0</v>
      </c>
      <c r="J9" s="257"/>
      <c r="K9" s="261">
        <f t="shared" si="0"/>
        <v>50</v>
      </c>
    </row>
    <row r="10" spans="1:11" ht="25.2" customHeight="1" thickBot="1" x14ac:dyDescent="0.3">
      <c r="A10" s="397"/>
      <c r="B10" s="280" t="s">
        <v>10</v>
      </c>
      <c r="C10" s="9"/>
      <c r="D10" s="556">
        <v>50</v>
      </c>
      <c r="E10" s="285"/>
      <c r="F10" s="556">
        <v>0</v>
      </c>
      <c r="G10" s="286"/>
      <c r="H10" s="286"/>
      <c r="I10" s="557">
        <v>0</v>
      </c>
      <c r="J10" s="257"/>
      <c r="K10" s="261">
        <f t="shared" si="0"/>
        <v>50</v>
      </c>
    </row>
    <row r="11" spans="1:11" ht="25.2" customHeight="1" x14ac:dyDescent="0.25">
      <c r="A11" s="397"/>
      <c r="B11" s="280" t="s">
        <v>36</v>
      </c>
      <c r="C11" s="9"/>
      <c r="D11" s="555">
        <v>39</v>
      </c>
      <c r="E11" s="287"/>
      <c r="F11" s="555">
        <v>10</v>
      </c>
      <c r="G11" s="287"/>
      <c r="H11" s="287"/>
      <c r="I11" s="555">
        <v>1</v>
      </c>
      <c r="J11" s="257"/>
      <c r="K11" s="261">
        <f t="shared" si="0"/>
        <v>50</v>
      </c>
    </row>
    <row r="12" spans="1:11" ht="25.5" customHeight="1" x14ac:dyDescent="0.25">
      <c r="A12" s="397"/>
      <c r="B12" s="280" t="s">
        <v>201</v>
      </c>
      <c r="C12" s="10"/>
      <c r="D12" s="558">
        <v>39</v>
      </c>
      <c r="E12" s="288"/>
      <c r="F12" s="558">
        <v>9</v>
      </c>
      <c r="G12" s="288"/>
      <c r="H12" s="288"/>
      <c r="I12" s="558">
        <v>2</v>
      </c>
      <c r="J12" s="257"/>
      <c r="K12" s="261">
        <f t="shared" si="0"/>
        <v>50</v>
      </c>
    </row>
    <row r="13" spans="1:11" ht="24" customHeight="1" thickBot="1" x14ac:dyDescent="0.3">
      <c r="A13" s="398"/>
      <c r="B13" s="282" t="s">
        <v>51</v>
      </c>
      <c r="C13" s="291"/>
      <c r="D13" s="559">
        <v>44</v>
      </c>
      <c r="E13" s="289"/>
      <c r="F13" s="559">
        <v>2</v>
      </c>
      <c r="G13" s="290"/>
      <c r="H13" s="290"/>
      <c r="I13" s="560">
        <v>4</v>
      </c>
      <c r="J13" s="259"/>
      <c r="K13" s="292">
        <f t="shared" si="0"/>
        <v>50</v>
      </c>
    </row>
    <row r="14" spans="1:11" ht="25.2" customHeight="1" x14ac:dyDescent="0.25">
      <c r="A14" s="395" t="s">
        <v>35</v>
      </c>
      <c r="B14" s="7" t="s">
        <v>199</v>
      </c>
      <c r="C14" s="8"/>
      <c r="D14" s="561">
        <v>40</v>
      </c>
      <c r="E14" s="51"/>
      <c r="F14" s="561">
        <v>10</v>
      </c>
      <c r="G14" s="293"/>
      <c r="H14" s="293"/>
      <c r="I14" s="562">
        <v>0</v>
      </c>
      <c r="J14" s="256"/>
      <c r="K14" s="260">
        <f t="shared" si="0"/>
        <v>50</v>
      </c>
    </row>
    <row r="15" spans="1:11" ht="25.2" customHeight="1" thickBot="1" x14ac:dyDescent="0.3">
      <c r="A15" s="398"/>
      <c r="B15" s="282" t="s">
        <v>28</v>
      </c>
      <c r="C15" s="13"/>
      <c r="D15" s="559">
        <v>50</v>
      </c>
      <c r="E15" s="289"/>
      <c r="F15" s="559">
        <v>0</v>
      </c>
      <c r="G15" s="290"/>
      <c r="H15" s="290"/>
      <c r="I15" s="560">
        <v>0</v>
      </c>
      <c r="J15" s="259"/>
      <c r="K15" s="292">
        <f t="shared" si="0"/>
        <v>50</v>
      </c>
    </row>
    <row r="16" spans="1:11" ht="25.2" customHeight="1" x14ac:dyDescent="0.25">
      <c r="A16" s="395" t="s">
        <v>11</v>
      </c>
      <c r="B16" s="7" t="s">
        <v>199</v>
      </c>
      <c r="C16" s="8"/>
      <c r="D16" s="563">
        <v>2</v>
      </c>
      <c r="E16" s="61"/>
      <c r="F16" s="563">
        <v>28</v>
      </c>
      <c r="G16" s="61"/>
      <c r="H16" s="61"/>
      <c r="I16" s="562">
        <v>20</v>
      </c>
      <c r="J16" s="50"/>
      <c r="K16" s="294">
        <f t="shared" si="0"/>
        <v>50</v>
      </c>
    </row>
    <row r="17" spans="1:11" ht="25.2" customHeight="1" x14ac:dyDescent="0.25">
      <c r="A17" s="399"/>
      <c r="B17" s="280" t="s">
        <v>52</v>
      </c>
      <c r="C17" s="9"/>
      <c r="D17" s="554">
        <v>19</v>
      </c>
      <c r="E17" s="284"/>
      <c r="F17" s="554">
        <v>20</v>
      </c>
      <c r="G17" s="284"/>
      <c r="H17" s="284"/>
      <c r="I17" s="555">
        <v>11</v>
      </c>
      <c r="J17" s="288"/>
      <c r="K17" s="295">
        <f t="shared" si="0"/>
        <v>50</v>
      </c>
    </row>
    <row r="18" spans="1:11" ht="28.5" customHeight="1" thickBot="1" x14ac:dyDescent="0.3">
      <c r="A18" s="400"/>
      <c r="B18" s="281" t="s">
        <v>223</v>
      </c>
      <c r="C18" s="14"/>
      <c r="D18" s="556">
        <v>43</v>
      </c>
      <c r="E18" s="285"/>
      <c r="F18" s="556">
        <v>6</v>
      </c>
      <c r="G18" s="285"/>
      <c r="H18" s="285"/>
      <c r="I18" s="564">
        <v>1</v>
      </c>
      <c r="J18" s="296"/>
      <c r="K18" s="297">
        <f t="shared" si="0"/>
        <v>50</v>
      </c>
    </row>
    <row r="19" spans="1:11" ht="25.2" customHeight="1" x14ac:dyDescent="0.25">
      <c r="A19" s="401" t="s">
        <v>34</v>
      </c>
      <c r="B19" s="11" t="s">
        <v>199</v>
      </c>
      <c r="C19" s="12"/>
      <c r="D19" s="565">
        <v>2</v>
      </c>
      <c r="E19" s="52"/>
      <c r="F19" s="565">
        <v>22</v>
      </c>
      <c r="G19" s="52"/>
      <c r="H19" s="52"/>
      <c r="I19" s="566">
        <v>26</v>
      </c>
      <c r="J19" s="258"/>
      <c r="K19" s="56">
        <f t="shared" si="0"/>
        <v>50</v>
      </c>
    </row>
    <row r="20" spans="1:11" ht="25.2" customHeight="1" x14ac:dyDescent="0.25">
      <c r="A20" s="396"/>
      <c r="B20" s="280" t="s">
        <v>52</v>
      </c>
      <c r="C20" s="9"/>
      <c r="D20" s="554">
        <v>7</v>
      </c>
      <c r="E20" s="284"/>
      <c r="F20" s="554">
        <v>27</v>
      </c>
      <c r="G20" s="284"/>
      <c r="H20" s="284"/>
      <c r="I20" s="566">
        <v>16</v>
      </c>
      <c r="J20" s="257"/>
      <c r="K20" s="56">
        <f t="shared" si="0"/>
        <v>50</v>
      </c>
    </row>
    <row r="21" spans="1:11" ht="25.2" customHeight="1" thickBot="1" x14ac:dyDescent="0.3">
      <c r="A21" s="396"/>
      <c r="B21" s="281" t="s">
        <v>223</v>
      </c>
      <c r="C21" s="9"/>
      <c r="D21" s="554">
        <v>50</v>
      </c>
      <c r="E21" s="284"/>
      <c r="F21" s="554">
        <v>0</v>
      </c>
      <c r="G21" s="284"/>
      <c r="H21" s="284"/>
      <c r="I21" s="566">
        <v>0</v>
      </c>
      <c r="J21" s="257"/>
      <c r="K21" s="56">
        <f t="shared" si="0"/>
        <v>50</v>
      </c>
    </row>
    <row r="22" spans="1:11" ht="25.2" customHeight="1" x14ac:dyDescent="0.25">
      <c r="A22" s="396"/>
      <c r="B22" s="280" t="s">
        <v>202</v>
      </c>
      <c r="C22" s="9"/>
      <c r="D22" s="554">
        <v>49</v>
      </c>
      <c r="E22" s="284"/>
      <c r="F22" s="554">
        <v>1</v>
      </c>
      <c r="G22" s="284"/>
      <c r="H22" s="284"/>
      <c r="I22" s="566">
        <v>0</v>
      </c>
      <c r="J22" s="257"/>
      <c r="K22" s="56">
        <f t="shared" si="0"/>
        <v>50</v>
      </c>
    </row>
    <row r="23" spans="1:11" ht="25.2" customHeight="1" x14ac:dyDescent="0.25">
      <c r="A23" s="402"/>
      <c r="B23" s="282" t="s">
        <v>27</v>
      </c>
      <c r="C23" s="13"/>
      <c r="D23" s="559">
        <v>50</v>
      </c>
      <c r="E23" s="289"/>
      <c r="F23" s="559">
        <v>0</v>
      </c>
      <c r="G23" s="289"/>
      <c r="H23" s="289"/>
      <c r="I23" s="566">
        <v>0</v>
      </c>
      <c r="J23" s="259"/>
      <c r="K23" s="56">
        <f t="shared" si="0"/>
        <v>50</v>
      </c>
    </row>
    <row r="24" spans="1:11" ht="27.75" customHeight="1" thickBot="1" x14ac:dyDescent="0.3">
      <c r="A24" s="402"/>
      <c r="B24" s="282" t="s">
        <v>20</v>
      </c>
      <c r="C24" s="55" t="s">
        <v>68</v>
      </c>
      <c r="D24" s="556">
        <v>49</v>
      </c>
      <c r="E24" s="289" t="s">
        <v>69</v>
      </c>
      <c r="F24" s="556">
        <v>1</v>
      </c>
      <c r="G24" s="289"/>
      <c r="H24" s="289" t="s">
        <v>67</v>
      </c>
      <c r="I24" s="567">
        <v>0</v>
      </c>
      <c r="J24" s="259"/>
      <c r="K24" s="68">
        <f t="shared" si="0"/>
        <v>50</v>
      </c>
    </row>
    <row r="25" spans="1:11" ht="30" customHeight="1" thickBot="1" x14ac:dyDescent="0.3">
      <c r="A25" s="228" t="s">
        <v>13</v>
      </c>
      <c r="B25" s="270" t="s">
        <v>1</v>
      </c>
      <c r="C25" s="568" t="s">
        <v>15</v>
      </c>
      <c r="D25" s="270" t="s">
        <v>45</v>
      </c>
      <c r="E25" s="569"/>
      <c r="F25" s="270" t="s">
        <v>50</v>
      </c>
      <c r="G25" s="271"/>
      <c r="H25" s="570"/>
      <c r="I25" s="272"/>
      <c r="J25" s="273"/>
      <c r="K25" s="274"/>
    </row>
    <row r="26" spans="1:11" ht="25.2" customHeight="1" thickBot="1" x14ac:dyDescent="0.3">
      <c r="A26" s="403" t="s">
        <v>2</v>
      </c>
      <c r="B26" s="404"/>
      <c r="C26" s="269"/>
      <c r="D26" s="571">
        <v>36</v>
      </c>
      <c r="E26" s="69"/>
      <c r="F26" s="571">
        <v>2</v>
      </c>
      <c r="G26" s="69"/>
      <c r="H26" s="69"/>
      <c r="I26" s="572">
        <v>12</v>
      </c>
      <c r="J26" s="70"/>
      <c r="K26" s="59">
        <f>D26+F26+I26</f>
        <v>50</v>
      </c>
    </row>
    <row r="27" spans="1:11" ht="26.25" customHeight="1" x14ac:dyDescent="0.25">
      <c r="A27" s="401" t="s">
        <v>12</v>
      </c>
      <c r="B27" s="11" t="s">
        <v>48</v>
      </c>
      <c r="C27" s="12"/>
      <c r="D27" s="563">
        <v>50</v>
      </c>
      <c r="E27" s="61"/>
      <c r="F27" s="563">
        <v>0</v>
      </c>
      <c r="G27" s="61"/>
      <c r="H27" s="61"/>
      <c r="I27" s="566">
        <v>0</v>
      </c>
      <c r="J27" s="58"/>
      <c r="K27" s="56">
        <f>D27+F27+I27</f>
        <v>50</v>
      </c>
    </row>
    <row r="28" spans="1:11" ht="25.5" customHeight="1" thickBot="1" x14ac:dyDescent="0.3">
      <c r="A28" s="405"/>
      <c r="B28" s="11" t="s">
        <v>3</v>
      </c>
      <c r="C28" s="14"/>
      <c r="D28" s="556">
        <v>40</v>
      </c>
      <c r="E28" s="285"/>
      <c r="F28" s="556">
        <v>10</v>
      </c>
      <c r="G28" s="285"/>
      <c r="H28" s="285"/>
      <c r="I28" s="572">
        <v>0</v>
      </c>
      <c r="J28" s="57"/>
      <c r="K28" s="59">
        <f>D28+F28+I28</f>
        <v>50</v>
      </c>
    </row>
    <row r="29" spans="1:11" s="264" customFormat="1" ht="70.8" customHeight="1" thickBot="1" x14ac:dyDescent="0.3">
      <c r="A29" s="573" t="s">
        <v>200</v>
      </c>
      <c r="B29" s="574" t="s">
        <v>218</v>
      </c>
      <c r="C29" s="575"/>
      <c r="D29" s="575"/>
      <c r="E29" s="575"/>
      <c r="F29" s="575"/>
      <c r="G29" s="575"/>
      <c r="H29" s="575"/>
      <c r="I29" s="575"/>
      <c r="J29" s="575"/>
      <c r="K29" s="576"/>
    </row>
    <row r="30" spans="1:11" ht="22.5" customHeight="1" thickBot="1" x14ac:dyDescent="0.3">
      <c r="A30" s="394" t="s">
        <v>145</v>
      </c>
      <c r="B30" s="546"/>
      <c r="C30" s="546"/>
      <c r="D30" s="546"/>
      <c r="E30" s="546"/>
      <c r="F30" s="546"/>
      <c r="G30" s="546"/>
      <c r="H30" s="546"/>
      <c r="I30" s="546"/>
      <c r="J30" s="546"/>
      <c r="K30" s="547"/>
    </row>
    <row r="31" spans="1:11" ht="29.25" customHeight="1" thickBot="1" x14ac:dyDescent="0.3">
      <c r="A31" s="71" t="s">
        <v>37</v>
      </c>
      <c r="B31" s="577" t="str">
        <f>B3</f>
        <v>Hühnerhof, Stall 1, beide Abteile</v>
      </c>
      <c r="C31" s="578"/>
      <c r="D31" s="578"/>
      <c r="E31" s="578"/>
      <c r="F31" s="578"/>
      <c r="G31" s="578"/>
      <c r="H31" s="578"/>
      <c r="I31" s="578"/>
      <c r="J31" s="578"/>
      <c r="K31" s="579"/>
    </row>
    <row r="32" spans="1:11" ht="39.75" customHeight="1" x14ac:dyDescent="0.25">
      <c r="A32" s="406" t="s">
        <v>16</v>
      </c>
      <c r="B32" s="72" t="s">
        <v>144</v>
      </c>
      <c r="C32" s="580">
        <f>C4</f>
        <v>42370</v>
      </c>
      <c r="D32" s="580"/>
      <c r="E32" s="580"/>
      <c r="F32" s="73" t="s">
        <v>23</v>
      </c>
      <c r="G32" s="580">
        <f>G4</f>
        <v>42736</v>
      </c>
      <c r="H32" s="580"/>
      <c r="I32" s="581"/>
      <c r="J32" s="377"/>
      <c r="K32" s="378"/>
    </row>
    <row r="33" spans="1:11" ht="27" customHeight="1" thickBot="1" x14ac:dyDescent="0.3">
      <c r="A33" s="407"/>
      <c r="B33" s="2" t="s">
        <v>17</v>
      </c>
      <c r="C33" s="381">
        <f>G32-C32</f>
        <v>366</v>
      </c>
      <c r="D33" s="381"/>
      <c r="E33" s="381"/>
      <c r="F33" s="3" t="s">
        <v>18</v>
      </c>
      <c r="G33" s="382">
        <f>C33/7</f>
        <v>52.285714285714285</v>
      </c>
      <c r="H33" s="382"/>
      <c r="I33" s="408"/>
      <c r="J33" s="379"/>
      <c r="K33" s="380"/>
    </row>
    <row r="34" spans="1:11" ht="41.25" customHeight="1" thickBot="1" x14ac:dyDescent="0.3">
      <c r="A34" s="15" t="s">
        <v>9</v>
      </c>
      <c r="B34" s="16" t="s">
        <v>0</v>
      </c>
      <c r="C34" s="17"/>
      <c r="D34" s="18" t="s">
        <v>4</v>
      </c>
      <c r="E34" s="74" t="s">
        <v>44</v>
      </c>
      <c r="F34" s="18" t="s">
        <v>5</v>
      </c>
      <c r="G34" s="19" t="s">
        <v>25</v>
      </c>
      <c r="H34" s="20" t="s">
        <v>24</v>
      </c>
      <c r="I34" s="18" t="s">
        <v>6</v>
      </c>
      <c r="J34" s="21" t="s">
        <v>24</v>
      </c>
      <c r="K34" s="298" t="s">
        <v>224</v>
      </c>
    </row>
    <row r="35" spans="1:11" ht="20.100000000000001" customHeight="1" x14ac:dyDescent="0.25">
      <c r="A35" s="411" t="s">
        <v>21</v>
      </c>
      <c r="B35" s="412"/>
      <c r="C35" s="22"/>
      <c r="D35" s="23" t="e">
        <f t="shared" ref="D35:D52" si="1">D7*100/$K7</f>
        <v>#DIV/0!</v>
      </c>
      <c r="E35" s="24"/>
      <c r="F35" s="23" t="e">
        <f t="shared" ref="F35:F52" si="2">F7*100/$K7</f>
        <v>#DIV/0!</v>
      </c>
      <c r="G35" s="24">
        <v>50</v>
      </c>
      <c r="H35" s="24">
        <v>70</v>
      </c>
      <c r="I35" s="23" t="e">
        <f t="shared" ref="I35:I52" si="3">I7*100/$K7</f>
        <v>#DIV/0!</v>
      </c>
      <c r="J35" s="24">
        <v>5</v>
      </c>
      <c r="K35" s="25" t="e">
        <f t="shared" ref="K35:K52" si="4">D35+F35+I35</f>
        <v>#DIV/0!</v>
      </c>
    </row>
    <row r="36" spans="1:11" ht="20.100000000000001" customHeight="1" x14ac:dyDescent="0.25">
      <c r="A36" s="413" t="s">
        <v>47</v>
      </c>
      <c r="B36" s="414"/>
      <c r="C36" s="26"/>
      <c r="D36" s="75">
        <f t="shared" si="1"/>
        <v>88</v>
      </c>
      <c r="E36" s="28"/>
      <c r="F36" s="27">
        <f t="shared" si="2"/>
        <v>10</v>
      </c>
      <c r="G36" s="28">
        <v>50</v>
      </c>
      <c r="H36" s="28">
        <v>70</v>
      </c>
      <c r="I36" s="27">
        <f t="shared" si="3"/>
        <v>2</v>
      </c>
      <c r="J36" s="28">
        <v>5</v>
      </c>
      <c r="K36" s="29">
        <f t="shared" si="4"/>
        <v>100</v>
      </c>
    </row>
    <row r="37" spans="1:11" ht="20.100000000000001" customHeight="1" x14ac:dyDescent="0.25">
      <c r="A37" s="413" t="s">
        <v>7</v>
      </c>
      <c r="B37" s="414"/>
      <c r="C37" s="26"/>
      <c r="D37" s="27">
        <f t="shared" si="1"/>
        <v>100</v>
      </c>
      <c r="E37" s="28"/>
      <c r="F37" s="27">
        <f t="shared" si="2"/>
        <v>0</v>
      </c>
      <c r="G37" s="28">
        <v>0</v>
      </c>
      <c r="H37" s="28">
        <v>3</v>
      </c>
      <c r="I37" s="27">
        <f t="shared" si="3"/>
        <v>0</v>
      </c>
      <c r="J37" s="28">
        <v>3</v>
      </c>
      <c r="K37" s="29">
        <f t="shared" si="4"/>
        <v>100</v>
      </c>
    </row>
    <row r="38" spans="1:11" ht="20.100000000000001" customHeight="1" x14ac:dyDescent="0.25">
      <c r="A38" s="413" t="s">
        <v>30</v>
      </c>
      <c r="B38" s="414"/>
      <c r="C38" s="26"/>
      <c r="D38" s="27">
        <f t="shared" si="1"/>
        <v>100</v>
      </c>
      <c r="E38" s="28"/>
      <c r="F38" s="27">
        <f t="shared" si="2"/>
        <v>0</v>
      </c>
      <c r="G38" s="28">
        <v>0</v>
      </c>
      <c r="H38" s="28">
        <v>3</v>
      </c>
      <c r="I38" s="27">
        <f t="shared" si="3"/>
        <v>0</v>
      </c>
      <c r="J38" s="28">
        <v>3</v>
      </c>
      <c r="K38" s="29">
        <f t="shared" si="4"/>
        <v>100</v>
      </c>
    </row>
    <row r="39" spans="1:11" ht="20.100000000000001" customHeight="1" thickBot="1" x14ac:dyDescent="0.3">
      <c r="A39" s="413" t="s">
        <v>33</v>
      </c>
      <c r="B39" s="414"/>
      <c r="C39" s="26"/>
      <c r="D39" s="27">
        <f t="shared" si="1"/>
        <v>78</v>
      </c>
      <c r="E39" s="28"/>
      <c r="F39" s="27">
        <f t="shared" si="2"/>
        <v>20</v>
      </c>
      <c r="G39" s="28">
        <v>50</v>
      </c>
      <c r="H39" s="28">
        <v>80</v>
      </c>
      <c r="I39" s="27">
        <f t="shared" si="3"/>
        <v>2</v>
      </c>
      <c r="J39" s="28">
        <v>30</v>
      </c>
      <c r="K39" s="29">
        <f t="shared" si="4"/>
        <v>100</v>
      </c>
    </row>
    <row r="40" spans="1:11" ht="20.100000000000001" customHeight="1" x14ac:dyDescent="0.25">
      <c r="A40" s="413" t="s">
        <v>32</v>
      </c>
      <c r="B40" s="414"/>
      <c r="C40" s="26"/>
      <c r="D40" s="27">
        <f t="shared" si="1"/>
        <v>78</v>
      </c>
      <c r="E40" s="28"/>
      <c r="F40" s="27">
        <f t="shared" si="2"/>
        <v>18</v>
      </c>
      <c r="G40" s="28">
        <v>10</v>
      </c>
      <c r="H40" s="28">
        <v>30</v>
      </c>
      <c r="I40" s="23">
        <f t="shared" si="3"/>
        <v>4</v>
      </c>
      <c r="J40" s="28">
        <v>3</v>
      </c>
      <c r="K40" s="29">
        <f t="shared" si="4"/>
        <v>100</v>
      </c>
    </row>
    <row r="41" spans="1:11" ht="20.100000000000001" customHeight="1" thickBot="1" x14ac:dyDescent="0.3">
      <c r="A41" s="413" t="s">
        <v>31</v>
      </c>
      <c r="B41" s="414"/>
      <c r="C41" s="30"/>
      <c r="D41" s="31">
        <f t="shared" si="1"/>
        <v>88</v>
      </c>
      <c r="E41" s="32"/>
      <c r="F41" s="31">
        <f t="shared" si="2"/>
        <v>4</v>
      </c>
      <c r="G41" s="32">
        <v>50</v>
      </c>
      <c r="H41" s="32">
        <v>80</v>
      </c>
      <c r="I41" s="31">
        <f t="shared" si="3"/>
        <v>8</v>
      </c>
      <c r="J41" s="32">
        <v>30</v>
      </c>
      <c r="K41" s="33">
        <f t="shared" si="4"/>
        <v>100</v>
      </c>
    </row>
    <row r="42" spans="1:11" ht="20.100000000000001" customHeight="1" x14ac:dyDescent="0.25">
      <c r="A42" s="411" t="s">
        <v>29</v>
      </c>
      <c r="B42" s="412"/>
      <c r="C42" s="22"/>
      <c r="D42" s="23">
        <f t="shared" si="1"/>
        <v>80</v>
      </c>
      <c r="E42" s="24"/>
      <c r="F42" s="23">
        <f t="shared" si="2"/>
        <v>20</v>
      </c>
      <c r="G42" s="24">
        <v>30</v>
      </c>
      <c r="H42" s="24">
        <v>50</v>
      </c>
      <c r="I42" s="23">
        <f t="shared" si="3"/>
        <v>0</v>
      </c>
      <c r="J42" s="24">
        <v>5</v>
      </c>
      <c r="K42" s="25">
        <f t="shared" si="4"/>
        <v>100</v>
      </c>
    </row>
    <row r="43" spans="1:11" ht="20.100000000000001" customHeight="1" thickBot="1" x14ac:dyDescent="0.3">
      <c r="A43" s="423" t="s">
        <v>28</v>
      </c>
      <c r="B43" s="424"/>
      <c r="C43" s="30"/>
      <c r="D43" s="31">
        <f t="shared" si="1"/>
        <v>100</v>
      </c>
      <c r="E43" s="32"/>
      <c r="F43" s="31">
        <f t="shared" si="2"/>
        <v>0</v>
      </c>
      <c r="G43" s="32">
        <v>5</v>
      </c>
      <c r="H43" s="32">
        <v>30</v>
      </c>
      <c r="I43" s="31">
        <f t="shared" si="3"/>
        <v>0</v>
      </c>
      <c r="J43" s="32">
        <v>3</v>
      </c>
      <c r="K43" s="33">
        <f t="shared" si="4"/>
        <v>100</v>
      </c>
    </row>
    <row r="44" spans="1:11" ht="20.100000000000001" customHeight="1" x14ac:dyDescent="0.25">
      <c r="A44" s="411" t="s">
        <v>42</v>
      </c>
      <c r="B44" s="412"/>
      <c r="C44" s="22"/>
      <c r="D44" s="23">
        <f t="shared" si="1"/>
        <v>4</v>
      </c>
      <c r="E44" s="24"/>
      <c r="F44" s="23">
        <f t="shared" si="2"/>
        <v>56</v>
      </c>
      <c r="G44" s="24">
        <v>30</v>
      </c>
      <c r="H44" s="24">
        <v>50</v>
      </c>
      <c r="I44" s="23">
        <f t="shared" si="3"/>
        <v>40</v>
      </c>
      <c r="J44" s="24">
        <v>5</v>
      </c>
      <c r="K44" s="25">
        <f t="shared" si="4"/>
        <v>100</v>
      </c>
    </row>
    <row r="45" spans="1:11" ht="20.100000000000001" customHeight="1" x14ac:dyDescent="0.25">
      <c r="A45" s="413" t="s">
        <v>43</v>
      </c>
      <c r="B45" s="414"/>
      <c r="C45" s="26"/>
      <c r="D45" s="27">
        <f t="shared" si="1"/>
        <v>38</v>
      </c>
      <c r="E45" s="28"/>
      <c r="F45" s="27">
        <f t="shared" si="2"/>
        <v>40</v>
      </c>
      <c r="G45" s="28">
        <v>5</v>
      </c>
      <c r="H45" s="28">
        <v>30</v>
      </c>
      <c r="I45" s="27">
        <f t="shared" si="3"/>
        <v>22</v>
      </c>
      <c r="J45" s="28">
        <v>3</v>
      </c>
      <c r="K45" s="29">
        <f t="shared" si="4"/>
        <v>100</v>
      </c>
    </row>
    <row r="46" spans="1:11" ht="20.100000000000001" customHeight="1" thickBot="1" x14ac:dyDescent="0.3">
      <c r="A46" s="409" t="s">
        <v>41</v>
      </c>
      <c r="B46" s="410"/>
      <c r="C46" s="30"/>
      <c r="D46" s="31">
        <f t="shared" si="1"/>
        <v>86</v>
      </c>
      <c r="E46" s="32"/>
      <c r="F46" s="31">
        <f t="shared" si="2"/>
        <v>12</v>
      </c>
      <c r="G46" s="41">
        <v>5</v>
      </c>
      <c r="H46" s="41">
        <v>30</v>
      </c>
      <c r="I46" s="31">
        <f t="shared" si="3"/>
        <v>2</v>
      </c>
      <c r="J46" s="41">
        <v>3</v>
      </c>
      <c r="K46" s="33">
        <f t="shared" si="4"/>
        <v>100</v>
      </c>
    </row>
    <row r="47" spans="1:11" ht="20.100000000000001" customHeight="1" x14ac:dyDescent="0.25">
      <c r="A47" s="421" t="s">
        <v>39</v>
      </c>
      <c r="B47" s="422"/>
      <c r="C47" s="22"/>
      <c r="D47" s="23">
        <f t="shared" si="1"/>
        <v>4</v>
      </c>
      <c r="E47" s="24"/>
      <c r="F47" s="23">
        <f t="shared" si="2"/>
        <v>44</v>
      </c>
      <c r="G47" s="283">
        <v>30</v>
      </c>
      <c r="H47" s="283">
        <v>50</v>
      </c>
      <c r="I47" s="23">
        <f t="shared" si="3"/>
        <v>52</v>
      </c>
      <c r="J47" s="283">
        <v>5</v>
      </c>
      <c r="K47" s="25">
        <f t="shared" si="4"/>
        <v>100</v>
      </c>
    </row>
    <row r="48" spans="1:11" ht="20.100000000000001" customHeight="1" x14ac:dyDescent="0.25">
      <c r="A48" s="413" t="s">
        <v>40</v>
      </c>
      <c r="B48" s="414"/>
      <c r="C48" s="26"/>
      <c r="D48" s="27">
        <f t="shared" si="1"/>
        <v>14</v>
      </c>
      <c r="E48" s="28"/>
      <c r="F48" s="27">
        <f t="shared" si="2"/>
        <v>54</v>
      </c>
      <c r="G48" s="28">
        <v>5</v>
      </c>
      <c r="H48" s="28">
        <v>30</v>
      </c>
      <c r="I48" s="27">
        <f t="shared" si="3"/>
        <v>32</v>
      </c>
      <c r="J48" s="28">
        <v>3</v>
      </c>
      <c r="K48" s="29">
        <f t="shared" si="4"/>
        <v>100</v>
      </c>
    </row>
    <row r="49" spans="1:11" ht="20.100000000000001" customHeight="1" x14ac:dyDescent="0.25">
      <c r="A49" s="413" t="s">
        <v>22</v>
      </c>
      <c r="B49" s="414"/>
      <c r="C49" s="26"/>
      <c r="D49" s="27">
        <f t="shared" si="1"/>
        <v>100</v>
      </c>
      <c r="E49" s="28"/>
      <c r="F49" s="27">
        <f t="shared" si="2"/>
        <v>0</v>
      </c>
      <c r="G49" s="28">
        <v>5</v>
      </c>
      <c r="H49" s="28">
        <v>30</v>
      </c>
      <c r="I49" s="27">
        <f t="shared" si="3"/>
        <v>0</v>
      </c>
      <c r="J49" s="28">
        <v>3</v>
      </c>
      <c r="K49" s="29">
        <f t="shared" si="4"/>
        <v>100</v>
      </c>
    </row>
    <row r="50" spans="1:11" ht="20.100000000000001" customHeight="1" x14ac:dyDescent="0.25">
      <c r="A50" s="413" t="s">
        <v>38</v>
      </c>
      <c r="B50" s="414"/>
      <c r="C50" s="26"/>
      <c r="D50" s="27">
        <f t="shared" si="1"/>
        <v>98</v>
      </c>
      <c r="E50" s="28"/>
      <c r="F50" s="27">
        <f t="shared" si="2"/>
        <v>2</v>
      </c>
      <c r="G50" s="28">
        <v>5</v>
      </c>
      <c r="H50" s="28">
        <v>30</v>
      </c>
      <c r="I50" s="27">
        <f t="shared" si="3"/>
        <v>0</v>
      </c>
      <c r="J50" s="28">
        <v>3</v>
      </c>
      <c r="K50" s="29">
        <f t="shared" si="4"/>
        <v>100</v>
      </c>
    </row>
    <row r="51" spans="1:11" ht="20.100000000000001" customHeight="1" x14ac:dyDescent="0.25">
      <c r="A51" s="413" t="s">
        <v>27</v>
      </c>
      <c r="B51" s="414"/>
      <c r="C51" s="26"/>
      <c r="D51" s="27">
        <f t="shared" si="1"/>
        <v>100</v>
      </c>
      <c r="E51" s="28"/>
      <c r="F51" s="27">
        <f t="shared" si="2"/>
        <v>0</v>
      </c>
      <c r="G51" s="28">
        <v>5</v>
      </c>
      <c r="H51" s="28">
        <v>30</v>
      </c>
      <c r="I51" s="27">
        <f t="shared" si="3"/>
        <v>0</v>
      </c>
      <c r="J51" s="28">
        <v>3</v>
      </c>
      <c r="K51" s="29">
        <f t="shared" si="4"/>
        <v>100</v>
      </c>
    </row>
    <row r="52" spans="1:11" ht="20.100000000000001" customHeight="1" thickBot="1" x14ac:dyDescent="0.3">
      <c r="A52" s="423" t="s">
        <v>20</v>
      </c>
      <c r="B52" s="424"/>
      <c r="C52" s="30"/>
      <c r="D52" s="31">
        <f t="shared" si="1"/>
        <v>98</v>
      </c>
      <c r="E52" s="32"/>
      <c r="F52" s="31">
        <f t="shared" si="2"/>
        <v>2</v>
      </c>
      <c r="G52" s="32">
        <v>10</v>
      </c>
      <c r="H52" s="32">
        <v>30</v>
      </c>
      <c r="I52" s="31">
        <f t="shared" si="3"/>
        <v>0</v>
      </c>
      <c r="J52" s="32">
        <v>0</v>
      </c>
      <c r="K52" s="33">
        <f t="shared" si="4"/>
        <v>100</v>
      </c>
    </row>
    <row r="53" spans="1:11" ht="8.25" customHeight="1" thickBot="1" x14ac:dyDescent="0.3">
      <c r="A53" s="415"/>
      <c r="B53" s="416"/>
      <c r="C53" s="34"/>
      <c r="D53" s="35"/>
      <c r="E53" s="35"/>
      <c r="F53" s="35"/>
      <c r="G53" s="36"/>
      <c r="H53" s="36"/>
      <c r="I53" s="35"/>
      <c r="J53" s="37"/>
      <c r="K53" s="38"/>
    </row>
    <row r="54" spans="1:11" ht="20.100000000000001" customHeight="1" thickBot="1" x14ac:dyDescent="0.3">
      <c r="A54" s="417" t="s">
        <v>2</v>
      </c>
      <c r="B54" s="418"/>
      <c r="C54" s="64"/>
      <c r="D54" s="65">
        <f>D26*100/$K26</f>
        <v>72</v>
      </c>
      <c r="E54" s="66"/>
      <c r="F54" s="65">
        <f>F26*100/$K26</f>
        <v>4</v>
      </c>
      <c r="G54" s="66">
        <v>10</v>
      </c>
      <c r="H54" s="66">
        <v>30</v>
      </c>
      <c r="I54" s="65">
        <f>I26*100/$K26</f>
        <v>24</v>
      </c>
      <c r="J54" s="66">
        <v>3</v>
      </c>
      <c r="K54" s="67">
        <f>D54+F54+I54</f>
        <v>100</v>
      </c>
    </row>
    <row r="55" spans="1:11" ht="20.100000000000001" customHeight="1" x14ac:dyDescent="0.25">
      <c r="A55" s="411" t="s">
        <v>49</v>
      </c>
      <c r="B55" s="419"/>
      <c r="C55" s="22"/>
      <c r="D55" s="23">
        <f>D27*100/$K27</f>
        <v>100</v>
      </c>
      <c r="E55" s="24"/>
      <c r="F55" s="23">
        <f>F27*100/$K27</f>
        <v>0</v>
      </c>
      <c r="G55" s="24">
        <v>5</v>
      </c>
      <c r="H55" s="24">
        <v>10</v>
      </c>
      <c r="I55" s="23">
        <f>I27*100/$K27</f>
        <v>0</v>
      </c>
      <c r="J55" s="24">
        <v>3</v>
      </c>
      <c r="K55" s="25">
        <f>D55+F55+I55</f>
        <v>100</v>
      </c>
    </row>
    <row r="56" spans="1:11" ht="20.100000000000001" customHeight="1" thickBot="1" x14ac:dyDescent="0.3">
      <c r="A56" s="409" t="s">
        <v>3</v>
      </c>
      <c r="B56" s="420"/>
      <c r="C56" s="39"/>
      <c r="D56" s="40">
        <f>D28*100/$K28</f>
        <v>80</v>
      </c>
      <c r="E56" s="41"/>
      <c r="F56" s="40">
        <f>F28*100/$K28</f>
        <v>20</v>
      </c>
      <c r="G56" s="41">
        <v>5</v>
      </c>
      <c r="H56" s="41">
        <v>30</v>
      </c>
      <c r="I56" s="40">
        <f>I28*100/$K28</f>
        <v>0</v>
      </c>
      <c r="J56" s="41">
        <v>3</v>
      </c>
      <c r="K56" s="42">
        <f>D56+F56+I56</f>
        <v>100</v>
      </c>
    </row>
    <row r="57" spans="1:11" x14ac:dyDescent="0.25">
      <c r="A57" s="43"/>
      <c r="B57" s="44"/>
      <c r="C57" s="44"/>
      <c r="D57" s="44"/>
      <c r="E57" s="44"/>
      <c r="F57" s="44"/>
      <c r="G57" s="44"/>
      <c r="H57" s="44"/>
      <c r="I57" s="44"/>
      <c r="J57" s="44"/>
      <c r="K57" s="45"/>
    </row>
    <row r="58" spans="1:11" x14ac:dyDescent="0.25">
      <c r="A58" s="43"/>
      <c r="B58" s="44"/>
      <c r="C58" s="44"/>
      <c r="D58" s="44"/>
      <c r="E58" s="44"/>
      <c r="F58" s="44"/>
      <c r="G58" s="44"/>
      <c r="H58" s="44"/>
      <c r="I58" s="44"/>
      <c r="J58" s="44"/>
      <c r="K58" s="45"/>
    </row>
    <row r="59" spans="1:11" ht="13.2" customHeight="1" x14ac:dyDescent="0.25">
      <c r="A59" s="43"/>
      <c r="B59" s="44"/>
      <c r="C59" s="44"/>
      <c r="D59" s="44"/>
      <c r="E59" s="44"/>
      <c r="F59" s="44"/>
      <c r="G59" s="44"/>
      <c r="H59" s="44"/>
      <c r="I59" s="44"/>
      <c r="J59" s="44"/>
      <c r="K59" s="45"/>
    </row>
    <row r="60" spans="1:11" x14ac:dyDescent="0.25">
      <c r="A60" s="43"/>
      <c r="B60" s="44"/>
      <c r="C60" s="44"/>
      <c r="D60" s="44"/>
      <c r="E60" s="44"/>
      <c r="F60" s="44"/>
      <c r="G60" s="44"/>
      <c r="H60" s="44"/>
      <c r="I60" s="44"/>
      <c r="J60" s="44"/>
      <c r="K60" s="45"/>
    </row>
    <row r="61" spans="1:11" x14ac:dyDescent="0.25">
      <c r="A61" s="43"/>
      <c r="B61" s="44"/>
      <c r="C61" s="44"/>
      <c r="D61" s="44"/>
      <c r="E61" s="44"/>
      <c r="F61" s="44"/>
      <c r="G61" s="44"/>
      <c r="H61" s="44"/>
      <c r="I61" s="44"/>
      <c r="J61" s="44"/>
      <c r="K61" s="45"/>
    </row>
    <row r="62" spans="1:11" x14ac:dyDescent="0.25">
      <c r="A62" s="43"/>
      <c r="B62" s="44"/>
      <c r="C62" s="44"/>
      <c r="D62" s="44"/>
      <c r="E62" s="44"/>
      <c r="F62" s="44"/>
      <c r="G62" s="44"/>
      <c r="H62" s="44"/>
      <c r="I62" s="44"/>
      <c r="J62" s="44"/>
      <c r="K62" s="45"/>
    </row>
    <row r="63" spans="1:11" x14ac:dyDescent="0.25">
      <c r="A63" s="43"/>
      <c r="B63" s="44"/>
      <c r="C63" s="44"/>
      <c r="D63" s="44"/>
      <c r="E63" s="44"/>
      <c r="F63" s="44"/>
      <c r="G63" s="44"/>
      <c r="H63" s="44"/>
      <c r="I63" s="44"/>
      <c r="J63" s="44"/>
      <c r="K63" s="45"/>
    </row>
    <row r="64" spans="1:11" x14ac:dyDescent="0.25">
      <c r="A64" s="43"/>
      <c r="B64" s="44"/>
      <c r="C64" s="44"/>
      <c r="D64" s="44"/>
      <c r="E64" s="44"/>
      <c r="F64" s="44"/>
      <c r="G64" s="44"/>
      <c r="H64" s="44"/>
      <c r="I64" s="44"/>
      <c r="J64" s="44"/>
      <c r="K64" s="45"/>
    </row>
    <row r="65" spans="1:14" x14ac:dyDescent="0.25">
      <c r="A65" s="43"/>
      <c r="B65" s="44"/>
      <c r="C65" s="44"/>
      <c r="D65" s="44"/>
      <c r="E65" s="44"/>
      <c r="F65" s="44"/>
      <c r="G65" s="44"/>
      <c r="H65" s="44"/>
      <c r="I65" s="44"/>
      <c r="J65" s="44"/>
      <c r="K65" s="45"/>
    </row>
    <row r="66" spans="1:14" x14ac:dyDescent="0.25">
      <c r="A66" s="43"/>
      <c r="B66" s="44"/>
      <c r="C66" s="44"/>
      <c r="D66" s="44"/>
      <c r="E66" s="44"/>
      <c r="F66" s="44"/>
      <c r="G66" s="44"/>
      <c r="H66" s="44"/>
      <c r="I66" s="44"/>
      <c r="J66" s="44"/>
      <c r="K66" s="45"/>
    </row>
    <row r="67" spans="1:14" x14ac:dyDescent="0.25">
      <c r="A67" s="43"/>
      <c r="B67" s="44"/>
      <c r="C67" s="44"/>
      <c r="D67" s="44"/>
      <c r="E67" s="44"/>
      <c r="F67" s="44"/>
      <c r="G67" s="44"/>
      <c r="H67" s="44"/>
      <c r="I67" s="44"/>
      <c r="J67" s="44"/>
      <c r="K67" s="45"/>
    </row>
    <row r="68" spans="1:14" x14ac:dyDescent="0.25">
      <c r="A68" s="43"/>
      <c r="B68" s="44"/>
      <c r="C68" s="44"/>
      <c r="D68" s="44"/>
      <c r="E68" s="44"/>
      <c r="F68" s="44"/>
      <c r="G68" s="44"/>
      <c r="H68" s="44"/>
      <c r="I68" s="44"/>
      <c r="J68" s="44"/>
      <c r="K68" s="45"/>
    </row>
    <row r="69" spans="1:14" x14ac:dyDescent="0.25">
      <c r="A69" s="43"/>
      <c r="B69" s="44"/>
      <c r="C69" s="44"/>
      <c r="D69" s="44"/>
      <c r="E69" s="44"/>
      <c r="F69" s="44"/>
      <c r="G69" s="44"/>
      <c r="H69" s="44"/>
      <c r="I69" s="44"/>
      <c r="J69" s="44"/>
      <c r="K69" s="45"/>
    </row>
    <row r="70" spans="1:14" x14ac:dyDescent="0.25">
      <c r="A70" s="43"/>
      <c r="B70" s="44"/>
      <c r="C70" s="44"/>
      <c r="D70" s="44"/>
      <c r="E70" s="44"/>
      <c r="F70" s="44"/>
      <c r="G70" s="44"/>
      <c r="H70" s="44"/>
      <c r="I70" s="44"/>
      <c r="J70" s="44"/>
      <c r="K70" s="45"/>
    </row>
    <row r="71" spans="1:14" x14ac:dyDescent="0.25">
      <c r="A71" s="43"/>
      <c r="B71" s="44"/>
      <c r="C71" s="44"/>
      <c r="D71" s="44"/>
      <c r="E71" s="44"/>
      <c r="F71" s="44"/>
      <c r="G71" s="44"/>
      <c r="H71" s="44"/>
      <c r="I71" s="44"/>
      <c r="J71" s="44"/>
      <c r="K71" s="45"/>
    </row>
    <row r="72" spans="1:14" x14ac:dyDescent="0.25">
      <c r="A72" s="43"/>
      <c r="B72" s="44"/>
      <c r="C72" s="44"/>
      <c r="D72" s="44"/>
      <c r="E72" s="44"/>
      <c r="F72" s="44"/>
      <c r="G72" s="44"/>
      <c r="H72" s="44"/>
      <c r="I72" s="44"/>
      <c r="J72" s="44"/>
      <c r="K72" s="45"/>
    </row>
    <row r="73" spans="1:14" x14ac:dyDescent="0.25">
      <c r="A73" s="43"/>
      <c r="B73" s="44"/>
      <c r="C73" s="44"/>
      <c r="D73" s="44"/>
      <c r="E73" s="44"/>
      <c r="F73" s="44"/>
      <c r="G73" s="44"/>
      <c r="H73" s="44"/>
      <c r="I73" s="44"/>
      <c r="J73" s="44"/>
      <c r="K73" s="45"/>
    </row>
    <row r="74" spans="1:14" x14ac:dyDescent="0.25">
      <c r="A74" s="43"/>
      <c r="B74" s="44"/>
      <c r="C74" s="44"/>
      <c r="D74" s="44"/>
      <c r="E74" s="44"/>
      <c r="F74" s="44"/>
      <c r="G74" s="44"/>
      <c r="H74" s="44"/>
      <c r="I74" s="44"/>
      <c r="J74" s="44"/>
      <c r="K74" s="45"/>
    </row>
    <row r="75" spans="1:14" x14ac:dyDescent="0.25">
      <c r="A75" s="43"/>
      <c r="B75" s="44"/>
      <c r="C75" s="44"/>
      <c r="D75" s="44"/>
      <c r="E75" s="44"/>
      <c r="F75" s="44"/>
      <c r="G75" s="44"/>
      <c r="H75" s="44"/>
      <c r="I75" s="44"/>
      <c r="J75" s="44"/>
      <c r="K75" s="45"/>
    </row>
    <row r="76" spans="1:14" x14ac:dyDescent="0.25">
      <c r="A76" s="43"/>
      <c r="B76" s="44"/>
      <c r="C76" s="44"/>
      <c r="D76" s="44"/>
      <c r="E76" s="44"/>
      <c r="F76" s="44"/>
      <c r="G76" s="44"/>
      <c r="H76" s="44"/>
      <c r="I76" s="44"/>
      <c r="J76" s="44"/>
      <c r="K76" s="45"/>
    </row>
    <row r="77" spans="1:14" x14ac:dyDescent="0.25">
      <c r="A77" s="43"/>
      <c r="B77" s="44"/>
      <c r="C77" s="44"/>
      <c r="D77" s="44"/>
      <c r="E77" s="44"/>
      <c r="F77" s="44"/>
      <c r="G77" s="44"/>
      <c r="H77" s="44"/>
      <c r="I77" s="44"/>
      <c r="J77" s="44"/>
      <c r="K77" s="45"/>
    </row>
    <row r="78" spans="1:14" x14ac:dyDescent="0.25">
      <c r="A78" s="43"/>
      <c r="B78" s="44"/>
      <c r="C78" s="44"/>
      <c r="D78" s="44"/>
      <c r="E78" s="44"/>
      <c r="F78" s="44"/>
      <c r="G78" s="44"/>
      <c r="H78" s="44"/>
      <c r="I78" s="44"/>
      <c r="J78" s="44"/>
      <c r="K78" s="45"/>
    </row>
    <row r="79" spans="1:14" x14ac:dyDescent="0.25">
      <c r="A79" s="43"/>
      <c r="B79" s="44"/>
      <c r="C79" s="44"/>
      <c r="D79" s="44"/>
      <c r="E79" s="44"/>
      <c r="F79" s="44"/>
      <c r="G79" s="44"/>
      <c r="H79" s="44"/>
      <c r="I79" s="44"/>
      <c r="J79" s="44"/>
      <c r="K79" s="45"/>
    </row>
    <row r="80" spans="1:14" x14ac:dyDescent="0.25">
      <c r="A80" s="43"/>
      <c r="B80" s="44"/>
      <c r="C80" s="44"/>
      <c r="D80" s="44"/>
      <c r="E80" s="44"/>
      <c r="F80" s="44"/>
      <c r="G80" s="44"/>
      <c r="H80" s="44"/>
      <c r="I80" s="44"/>
      <c r="J80" s="44"/>
      <c r="K80" s="45"/>
      <c r="N80" s="545"/>
    </row>
    <row r="81" spans="1:11" x14ac:dyDescent="0.25">
      <c r="A81" s="43"/>
      <c r="B81" s="44"/>
      <c r="C81" s="44"/>
      <c r="D81" s="44"/>
      <c r="E81" s="44"/>
      <c r="F81" s="44"/>
      <c r="G81" s="44"/>
      <c r="H81" s="44"/>
      <c r="I81" s="44"/>
      <c r="J81" s="44"/>
      <c r="K81" s="45"/>
    </row>
    <row r="82" spans="1:11" ht="13.8" thickBot="1" x14ac:dyDescent="0.3">
      <c r="A82" s="46"/>
      <c r="B82" s="47"/>
      <c r="C82" s="47"/>
      <c r="D82" s="47"/>
      <c r="E82" s="47"/>
      <c r="F82" s="47"/>
      <c r="G82" s="47"/>
      <c r="H82" s="47"/>
      <c r="I82" s="47"/>
      <c r="J82" s="47"/>
      <c r="K82" s="48"/>
    </row>
    <row r="83" spans="1:11" ht="163.19999999999999" customHeight="1" x14ac:dyDescent="0.25">
      <c r="A83" s="265"/>
    </row>
    <row r="84" spans="1:11" x14ac:dyDescent="0.25">
      <c r="A84" s="265"/>
    </row>
    <row r="85" spans="1:11" x14ac:dyDescent="0.25">
      <c r="A85" s="265"/>
    </row>
    <row r="86" spans="1:11" x14ac:dyDescent="0.25">
      <c r="A86" s="265"/>
    </row>
    <row r="87" spans="1:11" x14ac:dyDescent="0.25">
      <c r="A87" s="265"/>
    </row>
    <row r="88" spans="1:11" x14ac:dyDescent="0.25">
      <c r="A88" s="265"/>
    </row>
    <row r="89" spans="1:11" x14ac:dyDescent="0.25">
      <c r="A89" s="265"/>
    </row>
    <row r="90" spans="1:11" x14ac:dyDescent="0.25">
      <c r="A90" s="265"/>
    </row>
    <row r="91" spans="1:11" x14ac:dyDescent="0.25">
      <c r="A91" s="265"/>
    </row>
    <row r="92" spans="1:11" x14ac:dyDescent="0.25">
      <c r="A92" s="265"/>
    </row>
    <row r="93" spans="1:11" x14ac:dyDescent="0.25">
      <c r="A93" s="265"/>
    </row>
    <row r="94" spans="1:11" x14ac:dyDescent="0.25">
      <c r="A94" s="265"/>
    </row>
    <row r="95" spans="1:11" x14ac:dyDescent="0.25">
      <c r="A95" s="265"/>
    </row>
    <row r="96" spans="1:11" x14ac:dyDescent="0.25">
      <c r="A96" s="265"/>
    </row>
    <row r="97" spans="1:1" x14ac:dyDescent="0.25">
      <c r="A97" s="265"/>
    </row>
    <row r="98" spans="1:1" x14ac:dyDescent="0.25">
      <c r="A98" s="265"/>
    </row>
    <row r="99" spans="1:1" x14ac:dyDescent="0.25">
      <c r="A99" s="265"/>
    </row>
    <row r="100" spans="1:1" x14ac:dyDescent="0.25">
      <c r="A100" s="265"/>
    </row>
    <row r="101" spans="1:1" x14ac:dyDescent="0.25">
      <c r="A101" s="265"/>
    </row>
    <row r="102" spans="1:1" x14ac:dyDescent="0.25">
      <c r="A102" s="265"/>
    </row>
    <row r="103" spans="1:1" x14ac:dyDescent="0.25">
      <c r="A103" s="265"/>
    </row>
    <row r="104" spans="1:1" x14ac:dyDescent="0.25">
      <c r="A104" s="265"/>
    </row>
    <row r="105" spans="1:1" x14ac:dyDescent="0.25">
      <c r="A105" s="265"/>
    </row>
    <row r="106" spans="1:1" x14ac:dyDescent="0.25">
      <c r="A106" s="265"/>
    </row>
    <row r="107" spans="1:1" x14ac:dyDescent="0.25">
      <c r="A107" s="265"/>
    </row>
    <row r="108" spans="1:1" x14ac:dyDescent="0.25">
      <c r="A108" s="265"/>
    </row>
    <row r="109" spans="1:1" x14ac:dyDescent="0.25">
      <c r="A109" s="265"/>
    </row>
    <row r="110" spans="1:1" x14ac:dyDescent="0.25">
      <c r="A110" s="265"/>
    </row>
  </sheetData>
  <sheetProtection password="CAEB" sheet="1" objects="1" scenarios="1" selectLockedCells="1"/>
  <protectedRanges>
    <protectedRange sqref="B3:J3 G4:I4 D7 G32:I32 C25 E25 J25 F7 I7 B31:J31 C32:E32 C4:E4 D18 F18 I18" name="Bereich1"/>
    <protectedRange sqref="D8:D9 F8:F9 I8:I9" name="Bereich1_2"/>
    <protectedRange sqref="D10 F10 I10" name="Bereich1_3"/>
    <protectedRange sqref="D11:D13 F11:F13 I11:I13" name="Bereich1_4"/>
    <protectedRange sqref="D14:D15 F14:F15 I14:I15" name="Bereich1_5"/>
    <protectedRange sqref="D16:D17 F16:F17 I16:I17" name="Bereich1_6"/>
    <protectedRange sqref="D19:D23 F19:F23 I19:I23" name="Bereich1_7"/>
    <protectedRange sqref="D24 F24 I24" name="Bereich1_1_1"/>
    <protectedRange sqref="F26:F28 I26:I28 D26:D28" name="Bereich1_8"/>
  </protectedRanges>
  <mergeCells count="46">
    <mergeCell ref="A53:B53"/>
    <mergeCell ref="A54:B54"/>
    <mergeCell ref="A55:B55"/>
    <mergeCell ref="A56:B56"/>
    <mergeCell ref="A2:J2"/>
    <mergeCell ref="A47:B47"/>
    <mergeCell ref="A48:B48"/>
    <mergeCell ref="A49:B49"/>
    <mergeCell ref="A50:B50"/>
    <mergeCell ref="A51:B51"/>
    <mergeCell ref="A52:B52"/>
    <mergeCell ref="A41:B41"/>
    <mergeCell ref="A42:B42"/>
    <mergeCell ref="A43:B43"/>
    <mergeCell ref="A44:B44"/>
    <mergeCell ref="A45:B45"/>
    <mergeCell ref="B31:K31"/>
    <mergeCell ref="B29:K29"/>
    <mergeCell ref="A46:B46"/>
    <mergeCell ref="A35:B35"/>
    <mergeCell ref="A36:B36"/>
    <mergeCell ref="A37:B37"/>
    <mergeCell ref="A38:B38"/>
    <mergeCell ref="A39:B39"/>
    <mergeCell ref="A40:B40"/>
    <mergeCell ref="A32:A33"/>
    <mergeCell ref="C32:E32"/>
    <mergeCell ref="G32:I32"/>
    <mergeCell ref="J32:K33"/>
    <mergeCell ref="C33:E33"/>
    <mergeCell ref="G33:I33"/>
    <mergeCell ref="A1:K1"/>
    <mergeCell ref="A30:K30"/>
    <mergeCell ref="B3:K3"/>
    <mergeCell ref="A4:A5"/>
    <mergeCell ref="C4:E4"/>
    <mergeCell ref="G4:I4"/>
    <mergeCell ref="J4:K5"/>
    <mergeCell ref="C5:E5"/>
    <mergeCell ref="G5:I5"/>
    <mergeCell ref="A7:A13"/>
    <mergeCell ref="A14:A15"/>
    <mergeCell ref="A16:A18"/>
    <mergeCell ref="A19:A24"/>
    <mergeCell ref="A26:B26"/>
    <mergeCell ref="A27:A28"/>
  </mergeCells>
  <conditionalFormatting sqref="I35:I52 I54:I56">
    <cfRule type="cellIs" dxfId="24" priority="4" operator="greaterThan">
      <formula>J35</formula>
    </cfRule>
  </conditionalFormatting>
  <conditionalFormatting sqref="F35:F52 F54:F56">
    <cfRule type="cellIs" dxfId="23" priority="2" operator="greaterThan">
      <formula>H35</formula>
    </cfRule>
    <cfRule type="cellIs" dxfId="22" priority="3" operator="greaterThan">
      <formula>G35</formula>
    </cfRule>
  </conditionalFormatting>
  <conditionalFormatting sqref="D35:D52 D54:D56">
    <cfRule type="expression" dxfId="21" priority="1">
      <formula>IF(AND(F35&lt;=G35,I35&lt;=J35),TRUE,FALSE)</formula>
    </cfRule>
  </conditionalFormatting>
  <pageMargins left="0.78740157499999996" right="0.78740157499999996" top="0.984251969" bottom="0.984251969" header="0.4921259845" footer="0.4921259845"/>
  <pageSetup paperSize="9" scale="74" orientation="portrait" r:id="rId1"/>
  <headerFooter alignWithMargins="0"/>
  <rowBreaks count="1" manualBreakCount="1">
    <brk id="29" max="16383" man="1"/>
  </rowBreaks>
  <colBreaks count="1" manualBreakCount="1">
    <brk id="11" max="1048575" man="1"/>
  </colBreaks>
  <drawing r:id="rId2"/>
  <legacyDrawing r:id="rId3"/>
  <oleObjects>
    <mc:AlternateContent xmlns:mc="http://schemas.openxmlformats.org/markup-compatibility/2006">
      <mc:Choice Requires="x14">
        <oleObject progId="CorelDRAW.Graphic.11" shapeId="347137" r:id="rId4">
          <objectPr defaultSize="0" autoPict="0" r:id="rId5">
            <anchor moveWithCells="1" sizeWithCells="1">
              <from>
                <xdr:col>8</xdr:col>
                <xdr:colOff>434340</xdr:colOff>
                <xdr:row>57</xdr:row>
                <xdr:rowOff>129540</xdr:rowOff>
              </from>
              <to>
                <xdr:col>10</xdr:col>
                <xdr:colOff>228600</xdr:colOff>
                <xdr:row>60</xdr:row>
                <xdr:rowOff>60960</xdr:rowOff>
              </to>
            </anchor>
          </objectPr>
        </oleObject>
      </mc:Choice>
      <mc:Fallback>
        <oleObject progId="CorelDRAW.Graphic.11" shapeId="34713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FFC000"/>
    <pageSetUpPr fitToPage="1"/>
  </sheetPr>
  <dimension ref="A1:R111"/>
  <sheetViews>
    <sheetView showGridLines="0" zoomScaleNormal="100" zoomScaleSheetLayoutView="100" workbookViewId="0">
      <selection activeCell="G3" sqref="G3:H3"/>
    </sheetView>
  </sheetViews>
  <sheetFormatPr baseColWidth="10" defaultColWidth="10.109375" defaultRowHeight="14.4" x14ac:dyDescent="0.25"/>
  <cols>
    <col min="1" max="1" width="5.44140625" style="121" customWidth="1"/>
    <col min="2" max="2" width="8.33203125" style="122" customWidth="1"/>
    <col min="3" max="3" width="8.33203125" style="81" customWidth="1"/>
    <col min="4" max="4" width="8.88671875" style="81" customWidth="1"/>
    <col min="5" max="5" width="2.6640625" style="81" customWidth="1"/>
    <col min="6" max="6" width="11.33203125" style="81" customWidth="1"/>
    <col min="7" max="8" width="10.109375" style="81" customWidth="1"/>
    <col min="9" max="9" width="29.33203125" style="81" customWidth="1"/>
    <col min="10" max="10" width="8" style="81" customWidth="1"/>
    <col min="11" max="11" width="4" style="81" customWidth="1"/>
    <col min="12" max="12" width="10.88671875" style="81" customWidth="1"/>
    <col min="13" max="13" width="4.109375" style="81" customWidth="1"/>
    <col min="14" max="14" width="13.109375" style="81" customWidth="1"/>
    <col min="15" max="15" width="6.5546875" style="81" customWidth="1"/>
    <col min="16" max="16" width="3.109375" style="81" customWidth="1"/>
    <col min="17" max="17" width="93.77734375" style="81" customWidth="1"/>
    <col min="18" max="16384" width="10.109375" style="81"/>
  </cols>
  <sheetData>
    <row r="1" spans="1:18" s="1" customFormat="1" ht="33.75" customHeight="1" thickBot="1" x14ac:dyDescent="0.3">
      <c r="A1" s="469" t="s">
        <v>129</v>
      </c>
      <c r="B1" s="470"/>
      <c r="C1" s="470"/>
      <c r="D1" s="470"/>
      <c r="E1" s="470"/>
      <c r="F1" s="470"/>
      <c r="G1" s="470"/>
      <c r="H1" s="470"/>
      <c r="I1" s="470"/>
      <c r="J1" s="470"/>
      <c r="K1" s="470"/>
      <c r="L1" s="470"/>
      <c r="M1" s="470"/>
      <c r="N1" s="470"/>
      <c r="O1" s="470"/>
      <c r="P1" s="471"/>
    </row>
    <row r="2" spans="1:18" s="1" customFormat="1" ht="34.5" customHeight="1" thickBot="1" x14ac:dyDescent="0.3">
      <c r="A2" s="472" t="s">
        <v>70</v>
      </c>
      <c r="B2" s="473"/>
      <c r="C2" s="473"/>
      <c r="D2" s="279"/>
      <c r="E2" s="474" t="s">
        <v>215</v>
      </c>
      <c r="F2" s="475"/>
      <c r="G2" s="475"/>
      <c r="H2" s="475"/>
      <c r="I2" s="475"/>
      <c r="J2" s="475"/>
      <c r="K2" s="475"/>
      <c r="L2" s="475"/>
      <c r="M2" s="475"/>
      <c r="N2" s="475"/>
      <c r="O2" s="475"/>
      <c r="P2" s="465"/>
    </row>
    <row r="3" spans="1:18" s="1" customFormat="1" ht="34.5" customHeight="1" thickBot="1" x14ac:dyDescent="0.3">
      <c r="A3" s="480" t="s">
        <v>16</v>
      </c>
      <c r="B3" s="481"/>
      <c r="C3" s="481"/>
      <c r="D3" s="482"/>
      <c r="E3" s="486" t="s">
        <v>26</v>
      </c>
      <c r="F3" s="487"/>
      <c r="G3" s="488">
        <v>42370</v>
      </c>
      <c r="H3" s="489"/>
      <c r="I3" s="278" t="s">
        <v>71</v>
      </c>
      <c r="J3" s="490">
        <v>42736</v>
      </c>
      <c r="K3" s="491"/>
      <c r="L3" s="489"/>
      <c r="M3" s="499"/>
      <c r="N3" s="477"/>
      <c r="O3" s="477"/>
      <c r="P3" s="500"/>
    </row>
    <row r="4" spans="1:18" ht="39.6" customHeight="1" thickBot="1" x14ac:dyDescent="0.3">
      <c r="A4" s="483"/>
      <c r="B4" s="484"/>
      <c r="C4" s="484"/>
      <c r="D4" s="485"/>
      <c r="E4" s="492" t="s">
        <v>17</v>
      </c>
      <c r="F4" s="493"/>
      <c r="G4" s="494">
        <f>J3-G3</f>
        <v>366</v>
      </c>
      <c r="H4" s="495"/>
      <c r="I4" s="304" t="s">
        <v>18</v>
      </c>
      <c r="J4" s="496">
        <f>G4/7</f>
        <v>52.285714285714285</v>
      </c>
      <c r="K4" s="497"/>
      <c r="L4" s="498"/>
      <c r="M4" s="501"/>
      <c r="N4" s="501"/>
      <c r="O4" s="501"/>
      <c r="P4" s="502"/>
    </row>
    <row r="5" spans="1:18" ht="25.95" customHeight="1" thickBot="1" x14ac:dyDescent="0.3">
      <c r="A5" s="503" t="s">
        <v>130</v>
      </c>
      <c r="B5" s="504"/>
      <c r="C5" s="504"/>
      <c r="D5" s="504"/>
      <c r="E5" s="504"/>
      <c r="F5" s="504"/>
      <c r="G5" s="504"/>
      <c r="H5" s="504"/>
      <c r="I5" s="504"/>
      <c r="J5" s="504"/>
      <c r="K5" s="504"/>
      <c r="L5" s="504"/>
      <c r="M5" s="504"/>
      <c r="N5" s="504"/>
      <c r="O5" s="504"/>
      <c r="P5" s="505"/>
    </row>
    <row r="6" spans="1:18" ht="31.5" customHeight="1" thickBot="1" x14ac:dyDescent="0.3">
      <c r="A6" s="506" t="s">
        <v>120</v>
      </c>
      <c r="B6" s="507"/>
      <c r="C6" s="507"/>
      <c r="D6" s="507"/>
      <c r="E6" s="507"/>
      <c r="F6" s="507"/>
      <c r="G6" s="507"/>
      <c r="H6" s="507"/>
      <c r="I6" s="507"/>
      <c r="J6" s="507"/>
      <c r="K6" s="507"/>
      <c r="L6" s="507"/>
      <c r="M6" s="507"/>
      <c r="N6" s="507"/>
      <c r="O6" s="507"/>
      <c r="P6" s="508"/>
    </row>
    <row r="7" spans="1:18" ht="15.6" customHeight="1" thickBot="1" x14ac:dyDescent="0.3">
      <c r="A7" s="82"/>
      <c r="B7" s="83"/>
      <c r="C7" s="84"/>
      <c r="D7" s="84"/>
      <c r="E7" s="84"/>
      <c r="F7" s="85"/>
      <c r="G7" s="85"/>
      <c r="H7" s="85"/>
      <c r="I7" s="85"/>
      <c r="J7" s="85"/>
      <c r="K7" s="85"/>
      <c r="L7" s="85"/>
      <c r="M7" s="85"/>
      <c r="N7" s="85"/>
      <c r="O7" s="85"/>
      <c r="P7" s="183"/>
    </row>
    <row r="8" spans="1:18" ht="29.25" customHeight="1" thickBot="1" x14ac:dyDescent="0.3">
      <c r="A8" s="442" t="s">
        <v>192</v>
      </c>
      <c r="B8" s="451" t="s">
        <v>125</v>
      </c>
      <c r="C8" s="509" t="s">
        <v>124</v>
      </c>
      <c r="D8" s="439" t="s">
        <v>123</v>
      </c>
      <c r="E8" s="86"/>
      <c r="F8" s="186" t="s">
        <v>73</v>
      </c>
      <c r="G8" s="463" t="s">
        <v>74</v>
      </c>
      <c r="H8" s="464"/>
      <c r="I8" s="188" t="s">
        <v>119</v>
      </c>
      <c r="J8" s="202">
        <f>J4</f>
        <v>52.285714285714285</v>
      </c>
      <c r="K8" s="463">
        <v>1975</v>
      </c>
      <c r="L8" s="465"/>
      <c r="M8" s="203" t="s">
        <v>118</v>
      </c>
      <c r="N8" s="166"/>
      <c r="O8" s="87"/>
      <c r="P8" s="110"/>
      <c r="R8" s="187"/>
    </row>
    <row r="9" spans="1:18" ht="16.2" thickBot="1" x14ac:dyDescent="0.3">
      <c r="A9" s="443"/>
      <c r="B9" s="452"/>
      <c r="C9" s="510"/>
      <c r="D9" s="440"/>
      <c r="E9" s="169"/>
      <c r="F9" s="87"/>
      <c r="G9" s="87"/>
      <c r="H9" s="87"/>
      <c r="I9" s="87"/>
      <c r="J9" s="87"/>
      <c r="K9" s="87"/>
      <c r="L9" s="87"/>
      <c r="M9" s="87"/>
      <c r="N9" s="87"/>
      <c r="O9" s="87"/>
      <c r="P9" s="110"/>
    </row>
    <row r="10" spans="1:18" ht="49.2" customHeight="1" thickBot="1" x14ac:dyDescent="0.3">
      <c r="A10" s="444"/>
      <c r="B10" s="453"/>
      <c r="C10" s="511"/>
      <c r="D10" s="441"/>
      <c r="E10" s="86"/>
      <c r="F10" s="466" t="s">
        <v>126</v>
      </c>
      <c r="G10" s="467"/>
      <c r="H10" s="467"/>
      <c r="I10" s="467"/>
      <c r="J10" s="467"/>
      <c r="K10" s="467"/>
      <c r="L10" s="467"/>
      <c r="M10" s="467"/>
      <c r="N10" s="467"/>
      <c r="O10" s="467"/>
      <c r="P10" s="468"/>
    </row>
    <row r="11" spans="1:18" x14ac:dyDescent="0.25">
      <c r="A11" s="170">
        <v>1</v>
      </c>
      <c r="B11" s="171">
        <v>1755</v>
      </c>
      <c r="C11" s="172" t="str">
        <f t="shared" ref="C11:C74" si="0">IF(B11=0,"",IF(B11="","",IF(B11&gt;$J$14,"hoch",IF(B11&lt;$J$15,"niedrig",""))))</f>
        <v/>
      </c>
      <c r="D11" s="173" t="str">
        <f>IF(B11=0,"",IF(B11="","",IF(B11&lt;$J$16,"niedrig","")))</f>
        <v>niedrig</v>
      </c>
      <c r="E11" s="87"/>
      <c r="F11" s="88" t="s">
        <v>77</v>
      </c>
      <c r="G11" s="89"/>
      <c r="H11" s="89"/>
      <c r="I11" s="89"/>
      <c r="J11" s="89">
        <f>COUNTIF(B11:B110,"&gt;0")</f>
        <v>100</v>
      </c>
      <c r="K11" s="89"/>
      <c r="L11" s="90"/>
      <c r="M11" s="91"/>
      <c r="N11" s="91"/>
      <c r="O11" s="91"/>
      <c r="P11" s="100"/>
    </row>
    <row r="12" spans="1:18" ht="15" thickBot="1" x14ac:dyDescent="0.3">
      <c r="A12" s="305">
        <f t="shared" ref="A12:A75" si="1">1+A11</f>
        <v>2</v>
      </c>
      <c r="B12" s="299">
        <v>2125</v>
      </c>
      <c r="C12" s="306" t="str">
        <f t="shared" si="0"/>
        <v>hoch</v>
      </c>
      <c r="D12" s="307" t="str">
        <f>IF(B12=0,"",IF(B12="","",IF(B12&lt;$J$16,"niedrig","")))</f>
        <v/>
      </c>
      <c r="E12" s="87"/>
      <c r="F12" s="92"/>
      <c r="G12" s="93"/>
      <c r="H12" s="93"/>
      <c r="I12" s="93"/>
      <c r="J12" s="175" t="s">
        <v>78</v>
      </c>
      <c r="K12" s="93"/>
      <c r="L12" s="94" t="s">
        <v>79</v>
      </c>
      <c r="M12" s="93"/>
      <c r="N12" s="95" t="s">
        <v>80</v>
      </c>
      <c r="O12" s="96"/>
      <c r="P12" s="102"/>
    </row>
    <row r="13" spans="1:18" ht="15" thickBot="1" x14ac:dyDescent="0.3">
      <c r="A13" s="305">
        <f t="shared" si="1"/>
        <v>3</v>
      </c>
      <c r="B13" s="300">
        <v>2000</v>
      </c>
      <c r="C13" s="306" t="str">
        <f t="shared" si="0"/>
        <v>hoch</v>
      </c>
      <c r="D13" s="307" t="str">
        <f>IF(B13=0,"",IF(B13="","",IF(B13&lt;$J$16,"niedrig","")))</f>
        <v/>
      </c>
      <c r="E13" s="87"/>
      <c r="F13" s="174" t="s">
        <v>81</v>
      </c>
      <c r="G13" s="97"/>
      <c r="H13" s="97"/>
      <c r="I13" s="97"/>
      <c r="J13" s="161">
        <f>AVERAGE(B11:B110)</f>
        <v>1798.25</v>
      </c>
      <c r="K13" s="97" t="s">
        <v>118</v>
      </c>
      <c r="L13" s="98">
        <f>MIN(B11:B110)</f>
        <v>1060</v>
      </c>
      <c r="M13" s="97" t="s">
        <v>118</v>
      </c>
      <c r="N13" s="98">
        <f>MAX(B11:B110)</f>
        <v>2450</v>
      </c>
      <c r="O13" s="99" t="s">
        <v>118</v>
      </c>
      <c r="P13" s="184"/>
    </row>
    <row r="14" spans="1:18" x14ac:dyDescent="0.25">
      <c r="A14" s="305">
        <f t="shared" si="1"/>
        <v>4</v>
      </c>
      <c r="B14" s="300">
        <v>1540</v>
      </c>
      <c r="C14" s="306" t="str">
        <f t="shared" si="0"/>
        <v>niedrig</v>
      </c>
      <c r="D14" s="307" t="str">
        <f>IF(B14=0,"",IF(B14="","",IF(B14&lt;$J$16,"niedrig","")))</f>
        <v>niedrig</v>
      </c>
      <c r="E14" s="87"/>
      <c r="F14" s="88" t="s">
        <v>82</v>
      </c>
      <c r="G14" s="89"/>
      <c r="H14" s="89"/>
      <c r="I14" s="89"/>
      <c r="J14" s="162">
        <f>ROUND(J13*1.1,0)</f>
        <v>1978</v>
      </c>
      <c r="K14" s="89" t="s">
        <v>118</v>
      </c>
      <c r="L14" s="89"/>
      <c r="M14" s="89"/>
      <c r="N14" s="89"/>
      <c r="O14" s="89"/>
      <c r="P14" s="100"/>
    </row>
    <row r="15" spans="1:18" x14ac:dyDescent="0.25">
      <c r="A15" s="305">
        <f t="shared" si="1"/>
        <v>5</v>
      </c>
      <c r="B15" s="300">
        <v>1720</v>
      </c>
      <c r="C15" s="306" t="str">
        <f t="shared" si="0"/>
        <v/>
      </c>
      <c r="D15" s="307" t="str">
        <f>IF(B15=0,"",IF(B15="","",IF(B15&lt;$J$16,"niedrig","")))</f>
        <v>niedrig</v>
      </c>
      <c r="E15" s="87"/>
      <c r="F15" s="101" t="s">
        <v>83</v>
      </c>
      <c r="G15" s="93"/>
      <c r="H15" s="93"/>
      <c r="I15" s="93"/>
      <c r="J15" s="163">
        <f>ROUND(J13*0.9,0)</f>
        <v>1618</v>
      </c>
      <c r="K15" s="93" t="s">
        <v>118</v>
      </c>
      <c r="L15" s="93"/>
      <c r="M15" s="93"/>
      <c r="N15" s="93"/>
      <c r="O15" s="93"/>
      <c r="P15" s="102"/>
    </row>
    <row r="16" spans="1:18" x14ac:dyDescent="0.25">
      <c r="A16" s="305">
        <f t="shared" si="1"/>
        <v>6</v>
      </c>
      <c r="B16" s="300">
        <v>1870</v>
      </c>
      <c r="C16" s="306" t="str">
        <f t="shared" si="0"/>
        <v/>
      </c>
      <c r="D16" s="307" t="str">
        <f t="shared" ref="D16:D79" si="2">IF(B16=0,"",IF(B16="","",IF(B16&lt;$J$16,"niedrig","")))</f>
        <v/>
      </c>
      <c r="E16" s="87"/>
      <c r="F16" s="92" t="s">
        <v>121</v>
      </c>
      <c r="G16" s="93"/>
      <c r="H16" s="93"/>
      <c r="I16" s="93"/>
      <c r="J16" s="163">
        <f>ROUND(K8*0.9,0)</f>
        <v>1778</v>
      </c>
      <c r="K16" s="93" t="s">
        <v>118</v>
      </c>
      <c r="L16" s="103"/>
      <c r="M16" s="93"/>
      <c r="N16" s="93"/>
      <c r="O16" s="93"/>
      <c r="P16" s="102"/>
    </row>
    <row r="17" spans="1:16" ht="15" thickBot="1" x14ac:dyDescent="0.3">
      <c r="A17" s="305">
        <f t="shared" si="1"/>
        <v>7</v>
      </c>
      <c r="B17" s="300">
        <v>1615</v>
      </c>
      <c r="C17" s="306" t="str">
        <f t="shared" si="0"/>
        <v>niedrig</v>
      </c>
      <c r="D17" s="307" t="str">
        <f t="shared" si="2"/>
        <v>niedrig</v>
      </c>
      <c r="E17" s="87"/>
      <c r="F17" s="104" t="s">
        <v>84</v>
      </c>
      <c r="G17" s="105"/>
      <c r="H17" s="105"/>
      <c r="I17" s="105"/>
      <c r="J17" s="106">
        <f>COUNTIF(C11:C110,"hoch")+COUNTIF(C11:C110,"niedrig")</f>
        <v>40</v>
      </c>
      <c r="K17" s="105"/>
      <c r="L17" s="95" t="s">
        <v>122</v>
      </c>
      <c r="M17" s="93"/>
      <c r="N17" s="93"/>
      <c r="O17" s="107">
        <f>COUNTIF(D11:D110,"niedrig")</f>
        <v>53</v>
      </c>
      <c r="P17" s="102"/>
    </row>
    <row r="18" spans="1:16" ht="15" thickBot="1" x14ac:dyDescent="0.3">
      <c r="A18" s="305">
        <f t="shared" si="1"/>
        <v>8</v>
      </c>
      <c r="B18" s="300">
        <v>1755</v>
      </c>
      <c r="C18" s="306" t="str">
        <f t="shared" si="0"/>
        <v/>
      </c>
      <c r="D18" s="307" t="str">
        <f t="shared" si="2"/>
        <v>niedrig</v>
      </c>
      <c r="E18" s="87"/>
      <c r="F18" s="182" t="str">
        <f>CONCATENATE("Uniformität = ([",J11,"-",J17,"]/",J11,") x 100 = ")</f>
        <v xml:space="preserve">Uniformität = ([100-40]/100) x 100 = </v>
      </c>
      <c r="G18" s="108"/>
      <c r="H18" s="108"/>
      <c r="I18" s="108"/>
      <c r="J18" s="109">
        <f>ROUND(((J11-J17)/J11)*100,0)</f>
        <v>60</v>
      </c>
      <c r="K18" s="275" t="s">
        <v>85</v>
      </c>
      <c r="L18" s="454" t="s">
        <v>122</v>
      </c>
      <c r="M18" s="455"/>
      <c r="N18" s="456"/>
      <c r="O18" s="164">
        <f>(O17*100)/J11</f>
        <v>53</v>
      </c>
      <c r="P18" s="276" t="s">
        <v>85</v>
      </c>
    </row>
    <row r="19" spans="1:16" ht="15" thickBot="1" x14ac:dyDescent="0.3">
      <c r="A19" s="305">
        <f t="shared" si="1"/>
        <v>9</v>
      </c>
      <c r="B19" s="300">
        <v>1885</v>
      </c>
      <c r="C19" s="306" t="str">
        <f t="shared" si="0"/>
        <v/>
      </c>
      <c r="D19" s="307" t="str">
        <f t="shared" si="2"/>
        <v/>
      </c>
      <c r="E19" s="87"/>
      <c r="F19" s="88" t="s">
        <v>86</v>
      </c>
      <c r="G19" s="89"/>
      <c r="H19" s="89"/>
      <c r="I19" s="89"/>
      <c r="J19" s="162">
        <f>STDEV(B11:B110)</f>
        <v>184.13786968058758</v>
      </c>
      <c r="K19" s="89" t="s">
        <v>118</v>
      </c>
      <c r="L19" s="476" t="s">
        <v>97</v>
      </c>
      <c r="M19" s="477"/>
      <c r="N19" s="477"/>
      <c r="O19" s="162">
        <f>J13</f>
        <v>1798.25</v>
      </c>
      <c r="P19" s="100"/>
    </row>
    <row r="20" spans="1:16" ht="15" thickBot="1" x14ac:dyDescent="0.3">
      <c r="A20" s="305">
        <f t="shared" si="1"/>
        <v>10</v>
      </c>
      <c r="B20" s="300">
        <v>1885</v>
      </c>
      <c r="C20" s="306" t="str">
        <f t="shared" si="0"/>
        <v/>
      </c>
      <c r="D20" s="307" t="str">
        <f t="shared" si="2"/>
        <v/>
      </c>
      <c r="E20" s="87"/>
      <c r="F20" s="104" t="s">
        <v>87</v>
      </c>
      <c r="G20" s="105"/>
      <c r="H20" s="105"/>
      <c r="I20" s="105"/>
      <c r="J20" s="165">
        <f>(J19/J13)*100</f>
        <v>10.239837046049637</v>
      </c>
      <c r="K20" s="105" t="s">
        <v>85</v>
      </c>
      <c r="L20" s="454" t="s">
        <v>98</v>
      </c>
      <c r="M20" s="478"/>
      <c r="N20" s="479"/>
      <c r="O20" s="242">
        <f>100*O19/K8</f>
        <v>91.050632911392398</v>
      </c>
      <c r="P20" s="277" t="s">
        <v>85</v>
      </c>
    </row>
    <row r="21" spans="1:16" x14ac:dyDescent="0.25">
      <c r="A21" s="305">
        <f t="shared" si="1"/>
        <v>11</v>
      </c>
      <c r="B21" s="300">
        <v>1785</v>
      </c>
      <c r="C21" s="306" t="str">
        <f t="shared" si="0"/>
        <v/>
      </c>
      <c r="D21" s="307" t="str">
        <f t="shared" si="2"/>
        <v/>
      </c>
      <c r="E21" s="87"/>
      <c r="F21" s="87"/>
      <c r="G21" s="87"/>
      <c r="H21" s="87"/>
      <c r="I21" s="87"/>
      <c r="J21" s="87"/>
      <c r="K21" s="87"/>
      <c r="L21" s="87"/>
      <c r="M21" s="87"/>
      <c r="N21" s="87"/>
      <c r="O21" s="87"/>
      <c r="P21" s="110"/>
    </row>
    <row r="22" spans="1:16" x14ac:dyDescent="0.25">
      <c r="A22" s="305">
        <f t="shared" si="1"/>
        <v>12</v>
      </c>
      <c r="B22" s="300">
        <v>1785</v>
      </c>
      <c r="C22" s="306" t="str">
        <f t="shared" si="0"/>
        <v/>
      </c>
      <c r="D22" s="307" t="str">
        <f t="shared" si="2"/>
        <v/>
      </c>
      <c r="E22" s="87"/>
      <c r="F22" s="87" t="s">
        <v>88</v>
      </c>
      <c r="G22" s="111">
        <f>MIN(B11:B110)-0.00000001</f>
        <v>1059.9999999900001</v>
      </c>
      <c r="H22" s="111">
        <f>ROUNDDOWN(G22,1)</f>
        <v>1059.9000000000001</v>
      </c>
      <c r="I22" s="87"/>
      <c r="J22" s="87" t="s">
        <v>89</v>
      </c>
      <c r="K22" s="87"/>
      <c r="L22" s="87"/>
      <c r="M22" s="87"/>
      <c r="N22" s="87"/>
      <c r="O22" s="87"/>
      <c r="P22" s="110"/>
    </row>
    <row r="23" spans="1:16" x14ac:dyDescent="0.25">
      <c r="A23" s="305">
        <f t="shared" si="1"/>
        <v>13</v>
      </c>
      <c r="B23" s="301">
        <v>1550</v>
      </c>
      <c r="C23" s="306" t="str">
        <f t="shared" si="0"/>
        <v>niedrig</v>
      </c>
      <c r="D23" s="307" t="str">
        <f t="shared" si="2"/>
        <v>niedrig</v>
      </c>
      <c r="E23" s="87"/>
      <c r="F23" s="87" t="s">
        <v>90</v>
      </c>
      <c r="G23" s="111">
        <f>MAX(B11:B110)+0.00000001</f>
        <v>2450.0000000099999</v>
      </c>
      <c r="H23" s="111">
        <f>ROUNDUP(G23,1)</f>
        <v>2450.1</v>
      </c>
      <c r="I23" s="87"/>
      <c r="J23" s="112" t="s">
        <v>15</v>
      </c>
      <c r="K23" s="112" t="s">
        <v>91</v>
      </c>
      <c r="L23" s="87"/>
      <c r="M23" s="87"/>
      <c r="N23" s="87"/>
      <c r="O23" s="87"/>
      <c r="P23" s="110"/>
    </row>
    <row r="24" spans="1:16" x14ac:dyDescent="0.25">
      <c r="A24" s="305">
        <f t="shared" si="1"/>
        <v>14</v>
      </c>
      <c r="B24" s="301">
        <v>1770</v>
      </c>
      <c r="C24" s="306" t="str">
        <f t="shared" si="0"/>
        <v/>
      </c>
      <c r="D24" s="307" t="str">
        <f t="shared" si="2"/>
        <v>niedrig</v>
      </c>
      <c r="E24" s="87"/>
      <c r="F24" s="113" t="s">
        <v>92</v>
      </c>
      <c r="G24" s="114">
        <f>ROUND((J13-G22)/5,3)</f>
        <v>147.65</v>
      </c>
      <c r="H24" s="114">
        <f>ROUND((H23-H22)/10,3)</f>
        <v>139.02000000000001</v>
      </c>
      <c r="I24" s="113"/>
      <c r="J24" s="115">
        <f>H22</f>
        <v>1059.9000000000001</v>
      </c>
      <c r="K24" s="115">
        <f t="shared" ref="K24:K34" si="3">NORMDIST(J24,$J$13,$G$26,FALSE)</f>
        <v>6.9891268536668538E-7</v>
      </c>
      <c r="L24" s="113"/>
      <c r="M24" s="87"/>
      <c r="N24" s="117" t="s">
        <v>128</v>
      </c>
      <c r="O24" s="117" t="s">
        <v>93</v>
      </c>
      <c r="P24" s="110"/>
    </row>
    <row r="25" spans="1:16" x14ac:dyDescent="0.25">
      <c r="A25" s="305">
        <f t="shared" si="1"/>
        <v>15</v>
      </c>
      <c r="B25" s="301">
        <v>2029.9999999999998</v>
      </c>
      <c r="C25" s="306" t="str">
        <f t="shared" si="0"/>
        <v>hoch</v>
      </c>
      <c r="D25" s="307" t="str">
        <f t="shared" si="2"/>
        <v/>
      </c>
      <c r="E25" s="87"/>
      <c r="F25" s="113"/>
      <c r="G25" s="113"/>
      <c r="H25" s="113"/>
      <c r="I25" s="113"/>
      <c r="J25" s="115">
        <f t="shared" ref="J25:J34" si="4">J24+$H$24</f>
        <v>1198.92</v>
      </c>
      <c r="K25" s="115">
        <f t="shared" si="3"/>
        <v>1.0848859898402761E-5</v>
      </c>
      <c r="L25" s="113"/>
      <c r="M25" s="87"/>
      <c r="N25" s="117" t="s">
        <v>127</v>
      </c>
      <c r="O25" s="117" t="s">
        <v>76</v>
      </c>
      <c r="P25" s="110"/>
    </row>
    <row r="26" spans="1:16" x14ac:dyDescent="0.25">
      <c r="A26" s="305">
        <f t="shared" si="1"/>
        <v>16</v>
      </c>
      <c r="B26" s="301">
        <v>1960</v>
      </c>
      <c r="C26" s="306" t="str">
        <f t="shared" si="0"/>
        <v/>
      </c>
      <c r="D26" s="307" t="str">
        <f t="shared" si="2"/>
        <v/>
      </c>
      <c r="E26" s="87"/>
      <c r="F26" s="113" t="s">
        <v>94</v>
      </c>
      <c r="G26" s="116">
        <f>STDEV(B10:B111)</f>
        <v>184.13786968058758</v>
      </c>
      <c r="H26" s="113"/>
      <c r="I26" s="113"/>
      <c r="J26" s="115">
        <f t="shared" si="4"/>
        <v>1337.94</v>
      </c>
      <c r="K26" s="115">
        <f t="shared" si="3"/>
        <v>9.5235998172340077E-5</v>
      </c>
      <c r="L26" s="113"/>
      <c r="M26" s="87"/>
      <c r="N26" s="117"/>
      <c r="O26" s="197"/>
      <c r="P26" s="110"/>
    </row>
    <row r="27" spans="1:16" x14ac:dyDescent="0.25">
      <c r="A27" s="305">
        <f t="shared" si="1"/>
        <v>17</v>
      </c>
      <c r="B27" s="301">
        <v>1980</v>
      </c>
      <c r="C27" s="306" t="str">
        <f t="shared" si="0"/>
        <v>hoch</v>
      </c>
      <c r="D27" s="307" t="str">
        <f t="shared" si="2"/>
        <v/>
      </c>
      <c r="E27" s="87"/>
      <c r="F27" s="113"/>
      <c r="G27" s="113"/>
      <c r="H27" s="113"/>
      <c r="I27" s="113"/>
      <c r="J27" s="115">
        <f t="shared" si="4"/>
        <v>1476.96</v>
      </c>
      <c r="K27" s="115">
        <f t="shared" si="3"/>
        <v>4.7279626250476797E-4</v>
      </c>
      <c r="L27" s="113"/>
      <c r="M27" s="87"/>
      <c r="N27" s="198" t="str">
        <f>CONCATENATE(FIXED(H22,0),"–",FIXED(J25,0))</f>
        <v>1.060–1.199</v>
      </c>
      <c r="O27" s="107">
        <f>COUNTIF($B$11:$B$111,"&lt;"&amp;J25)-COUNTIF($B$11:$B111,"&lt;"&amp;J24)</f>
        <v>1</v>
      </c>
      <c r="P27" s="110"/>
    </row>
    <row r="28" spans="1:16" x14ac:dyDescent="0.25">
      <c r="A28" s="305">
        <f t="shared" si="1"/>
        <v>18</v>
      </c>
      <c r="B28" s="300">
        <v>1850</v>
      </c>
      <c r="C28" s="306" t="str">
        <f t="shared" si="0"/>
        <v/>
      </c>
      <c r="D28" s="307" t="str">
        <f t="shared" si="2"/>
        <v/>
      </c>
      <c r="E28" s="87"/>
      <c r="F28" s="113"/>
      <c r="G28" s="113"/>
      <c r="H28" s="113"/>
      <c r="I28" s="113"/>
      <c r="J28" s="115">
        <f t="shared" si="4"/>
        <v>1615.98</v>
      </c>
      <c r="K28" s="115">
        <f t="shared" si="3"/>
        <v>1.3274029882708491E-3</v>
      </c>
      <c r="L28" s="113"/>
      <c r="M28" s="87"/>
      <c r="N28" s="198" t="str">
        <f>CONCATENATE(FIXED(H23,0),"–",FIXED(J26,0))</f>
        <v>2.450–1.338</v>
      </c>
      <c r="O28" s="107">
        <f>COUNTIF($B$11:$B$111,"&lt;"&amp;J26)-COUNTIF($B$11:$B112,"&lt;"&amp;J25)</f>
        <v>0</v>
      </c>
      <c r="P28" s="110"/>
    </row>
    <row r="29" spans="1:16" x14ac:dyDescent="0.25">
      <c r="A29" s="305">
        <f t="shared" si="1"/>
        <v>19</v>
      </c>
      <c r="B29" s="300">
        <v>1705</v>
      </c>
      <c r="C29" s="306" t="str">
        <f t="shared" si="0"/>
        <v/>
      </c>
      <c r="D29" s="307" t="str">
        <f t="shared" si="2"/>
        <v>niedrig</v>
      </c>
      <c r="E29" s="87"/>
      <c r="F29" s="113"/>
      <c r="G29" s="113"/>
      <c r="H29" s="113"/>
      <c r="I29" s="113"/>
      <c r="J29" s="115">
        <f t="shared" si="4"/>
        <v>1755</v>
      </c>
      <c r="K29" s="115">
        <f t="shared" si="3"/>
        <v>2.1075961994338837E-3</v>
      </c>
      <c r="L29" s="113"/>
      <c r="M29" s="87"/>
      <c r="N29" s="198" t="str">
        <f t="shared" ref="N29:N36" si="5">CONCATENATE(FIXED(J26,0),"–",FIXED(J27,0))</f>
        <v>1.338–1.477</v>
      </c>
      <c r="O29" s="107">
        <f>COUNTIF($B$11:$B$111,"&lt;"&amp;J27)-COUNTIF($B$11:$B113,"&lt;"&amp;J26)</f>
        <v>0</v>
      </c>
      <c r="P29" s="110"/>
    </row>
    <row r="30" spans="1:16" x14ac:dyDescent="0.25">
      <c r="A30" s="305">
        <f t="shared" si="1"/>
        <v>20</v>
      </c>
      <c r="B30" s="300">
        <v>1855</v>
      </c>
      <c r="C30" s="306" t="str">
        <f t="shared" si="0"/>
        <v/>
      </c>
      <c r="D30" s="307" t="str">
        <f t="shared" si="2"/>
        <v/>
      </c>
      <c r="E30" s="87"/>
      <c r="F30" s="113"/>
      <c r="G30" s="113"/>
      <c r="H30" s="113"/>
      <c r="I30" s="113"/>
      <c r="J30" s="115">
        <f t="shared" si="4"/>
        <v>1894.02</v>
      </c>
      <c r="K30" s="115">
        <f t="shared" si="3"/>
        <v>1.8924651123355487E-3</v>
      </c>
      <c r="L30" s="113"/>
      <c r="M30" s="87"/>
      <c r="N30" s="198" t="str">
        <f t="shared" si="5"/>
        <v>1.477–1.616</v>
      </c>
      <c r="O30" s="107">
        <f>COUNTIF($B$11:$B$111,"&lt;"&amp;J28)-COUNTIF($B$11:$B114,"&lt;"&amp;J27)</f>
        <v>18</v>
      </c>
      <c r="P30" s="110"/>
    </row>
    <row r="31" spans="1:16" x14ac:dyDescent="0.25">
      <c r="A31" s="305">
        <f t="shared" si="1"/>
        <v>21</v>
      </c>
      <c r="B31" s="300">
        <v>1885</v>
      </c>
      <c r="C31" s="306" t="str">
        <f t="shared" si="0"/>
        <v/>
      </c>
      <c r="D31" s="307" t="str">
        <f t="shared" si="2"/>
        <v/>
      </c>
      <c r="E31" s="87"/>
      <c r="F31" s="113"/>
      <c r="G31" s="113"/>
      <c r="H31" s="113"/>
      <c r="I31" s="113"/>
      <c r="J31" s="115">
        <f t="shared" si="4"/>
        <v>2033.04</v>
      </c>
      <c r="K31" s="115">
        <f t="shared" si="3"/>
        <v>9.6100183464189028E-4</v>
      </c>
      <c r="L31" s="113"/>
      <c r="M31" s="87"/>
      <c r="N31" s="198" t="str">
        <f t="shared" si="5"/>
        <v>1.616–1.755</v>
      </c>
      <c r="O31" s="107">
        <f>COUNTIF($B$11:$B$111,"&lt;"&amp;J29)-COUNTIF($B$11:$B115,"&lt;"&amp;J28)</f>
        <v>26</v>
      </c>
      <c r="P31" s="110"/>
    </row>
    <row r="32" spans="1:16" x14ac:dyDescent="0.25">
      <c r="A32" s="305">
        <f t="shared" si="1"/>
        <v>22</v>
      </c>
      <c r="B32" s="300">
        <v>2090</v>
      </c>
      <c r="C32" s="306" t="str">
        <f t="shared" si="0"/>
        <v>hoch</v>
      </c>
      <c r="D32" s="307" t="str">
        <f t="shared" si="2"/>
        <v/>
      </c>
      <c r="E32" s="87"/>
      <c r="F32" s="113"/>
      <c r="G32" s="113"/>
      <c r="H32" s="113"/>
      <c r="I32" s="113"/>
      <c r="J32" s="115">
        <f t="shared" si="4"/>
        <v>2172.06</v>
      </c>
      <c r="K32" s="115">
        <f t="shared" si="3"/>
        <v>2.7597923791119398E-4</v>
      </c>
      <c r="L32" s="113"/>
      <c r="M32" s="87"/>
      <c r="N32" s="198" t="str">
        <f t="shared" si="5"/>
        <v>1.755–1.894</v>
      </c>
      <c r="O32" s="107">
        <f>COUNTIF($B$11:$B$111,"&lt;"&amp;J30)-COUNTIF($B$11:$B116,"&lt;"&amp;J29)</f>
        <v>26</v>
      </c>
      <c r="P32" s="110"/>
    </row>
    <row r="33" spans="1:16" x14ac:dyDescent="0.25">
      <c r="A33" s="305">
        <f t="shared" si="1"/>
        <v>23</v>
      </c>
      <c r="B33" s="300">
        <v>1765</v>
      </c>
      <c r="C33" s="306" t="str">
        <f t="shared" si="0"/>
        <v/>
      </c>
      <c r="D33" s="307" t="str">
        <f t="shared" si="2"/>
        <v>niedrig</v>
      </c>
      <c r="E33" s="87"/>
      <c r="F33" s="113"/>
      <c r="G33" s="113"/>
      <c r="H33" s="113"/>
      <c r="I33" s="113"/>
      <c r="J33" s="115">
        <f t="shared" si="4"/>
        <v>2311.08</v>
      </c>
      <c r="K33" s="115">
        <f t="shared" si="3"/>
        <v>4.4821301666139012E-5</v>
      </c>
      <c r="L33" s="113"/>
      <c r="M33" s="87"/>
      <c r="N33" s="198" t="str">
        <f t="shared" si="5"/>
        <v>1.894–2.033</v>
      </c>
      <c r="O33" s="107">
        <f>COUNTIF($B$11:$B$111,"&lt;"&amp;J31)-COUNTIF($B$11:$B117,"&lt;"&amp;J30)</f>
        <v>20</v>
      </c>
      <c r="P33" s="110" t="str">
        <f>IF(O38&lt;&gt;J11,"Something is wrong","")</f>
        <v/>
      </c>
    </row>
    <row r="34" spans="1:16" x14ac:dyDescent="0.25">
      <c r="A34" s="305">
        <f t="shared" si="1"/>
        <v>24</v>
      </c>
      <c r="B34" s="185">
        <v>1765</v>
      </c>
      <c r="C34" s="306" t="str">
        <f t="shared" si="0"/>
        <v/>
      </c>
      <c r="D34" s="307" t="str">
        <f t="shared" si="2"/>
        <v>niedrig</v>
      </c>
      <c r="E34" s="87"/>
      <c r="F34" s="113"/>
      <c r="G34" s="113"/>
      <c r="H34" s="113"/>
      <c r="I34" s="113"/>
      <c r="J34" s="115">
        <f t="shared" si="4"/>
        <v>2450.1</v>
      </c>
      <c r="K34" s="115">
        <f t="shared" si="3"/>
        <v>4.1166920253107545E-6</v>
      </c>
      <c r="L34" s="113"/>
      <c r="M34" s="87"/>
      <c r="N34" s="198" t="str">
        <f t="shared" si="5"/>
        <v>2.033–2.172</v>
      </c>
      <c r="O34" s="107">
        <f>COUNTIF($B$11:$B$111,"&lt;"&amp;J32)-COUNTIF($B$11:$B118,"&lt;"&amp;J31)</f>
        <v>8</v>
      </c>
      <c r="P34" s="110"/>
    </row>
    <row r="35" spans="1:16" x14ac:dyDescent="0.25">
      <c r="A35" s="305">
        <f t="shared" si="1"/>
        <v>25</v>
      </c>
      <c r="B35" s="300">
        <v>1840</v>
      </c>
      <c r="C35" s="306" t="str">
        <f t="shared" si="0"/>
        <v/>
      </c>
      <c r="D35" s="307" t="str">
        <f t="shared" si="2"/>
        <v/>
      </c>
      <c r="E35" s="87"/>
      <c r="F35" s="113"/>
      <c r="G35" s="113"/>
      <c r="H35" s="113"/>
      <c r="I35" s="113"/>
      <c r="J35" s="115"/>
      <c r="K35" s="113"/>
      <c r="L35" s="113"/>
      <c r="M35" s="87"/>
      <c r="N35" s="198" t="str">
        <f t="shared" si="5"/>
        <v>2.172–2.311</v>
      </c>
      <c r="O35" s="107">
        <f>COUNTIF($B$11:$B$111,"&lt;"&amp;J33)-COUNTIF($B$11:$B119,"&lt;"&amp;J32)</f>
        <v>0</v>
      </c>
      <c r="P35" s="110"/>
    </row>
    <row r="36" spans="1:16" x14ac:dyDescent="0.25">
      <c r="A36" s="305">
        <f t="shared" si="1"/>
        <v>26</v>
      </c>
      <c r="B36" s="302">
        <v>1790</v>
      </c>
      <c r="C36" s="306" t="str">
        <f t="shared" si="0"/>
        <v/>
      </c>
      <c r="D36" s="307" t="str">
        <f t="shared" si="2"/>
        <v/>
      </c>
      <c r="E36" s="87"/>
      <c r="F36" s="113"/>
      <c r="G36" s="113"/>
      <c r="H36" s="113"/>
      <c r="I36" s="113"/>
      <c r="J36" s="113"/>
      <c r="K36" s="113"/>
      <c r="L36" s="113"/>
      <c r="M36" s="87"/>
      <c r="N36" s="198" t="str">
        <f t="shared" si="5"/>
        <v>2.311–2.450</v>
      </c>
      <c r="O36" s="107">
        <f>COUNTIF($B$11:$B$111,"&lt;"&amp;J34)-COUNTIF($B$11:$B120,"&lt;"&amp;J33)</f>
        <v>1</v>
      </c>
      <c r="P36" s="110"/>
    </row>
    <row r="37" spans="1:16" x14ac:dyDescent="0.25">
      <c r="A37" s="305">
        <f t="shared" si="1"/>
        <v>27</v>
      </c>
      <c r="B37" s="302">
        <v>1690</v>
      </c>
      <c r="C37" s="306" t="str">
        <f t="shared" si="0"/>
        <v/>
      </c>
      <c r="D37" s="307" t="str">
        <f t="shared" si="2"/>
        <v>niedrig</v>
      </c>
      <c r="E37" s="87"/>
      <c r="F37" s="113"/>
      <c r="G37" s="113"/>
      <c r="H37" s="113"/>
      <c r="I37" s="113"/>
      <c r="J37" s="113"/>
      <c r="K37" s="113"/>
      <c r="L37" s="113"/>
      <c r="M37" s="87"/>
      <c r="N37" s="198"/>
      <c r="O37" s="107"/>
      <c r="P37" s="110"/>
    </row>
    <row r="38" spans="1:16" x14ac:dyDescent="0.25">
      <c r="A38" s="305">
        <f t="shared" si="1"/>
        <v>28</v>
      </c>
      <c r="B38" s="302">
        <v>1800</v>
      </c>
      <c r="C38" s="306" t="str">
        <f t="shared" si="0"/>
        <v/>
      </c>
      <c r="D38" s="307" t="str">
        <f t="shared" si="2"/>
        <v/>
      </c>
      <c r="E38" s="87"/>
      <c r="F38" s="113"/>
      <c r="G38" s="113"/>
      <c r="H38" s="113" t="s">
        <v>95</v>
      </c>
      <c r="I38" s="113"/>
      <c r="J38" s="113"/>
      <c r="K38" s="113"/>
      <c r="L38" s="113"/>
      <c r="M38" s="87"/>
      <c r="N38" s="199" t="s">
        <v>96</v>
      </c>
      <c r="O38" s="107">
        <f>SUM(O26:O37)</f>
        <v>100</v>
      </c>
      <c r="P38" s="110"/>
    </row>
    <row r="39" spans="1:16" x14ac:dyDescent="0.25">
      <c r="A39" s="305">
        <f t="shared" si="1"/>
        <v>29</v>
      </c>
      <c r="B39" s="302">
        <v>1970</v>
      </c>
      <c r="C39" s="306" t="str">
        <f t="shared" si="0"/>
        <v/>
      </c>
      <c r="D39" s="307" t="str">
        <f t="shared" si="2"/>
        <v/>
      </c>
      <c r="E39" s="87"/>
      <c r="F39" s="113"/>
      <c r="G39" s="113"/>
      <c r="H39" s="113"/>
      <c r="I39" s="113"/>
      <c r="J39" s="113"/>
      <c r="K39" s="113"/>
      <c r="L39" s="113"/>
      <c r="M39" s="87"/>
      <c r="N39" s="87"/>
      <c r="O39" s="87"/>
      <c r="P39" s="110"/>
    </row>
    <row r="40" spans="1:16" x14ac:dyDescent="0.25">
      <c r="A40" s="305">
        <f t="shared" si="1"/>
        <v>30</v>
      </c>
      <c r="B40" s="302">
        <v>2040</v>
      </c>
      <c r="C40" s="306" t="str">
        <f t="shared" si="0"/>
        <v>hoch</v>
      </c>
      <c r="D40" s="307" t="str">
        <f t="shared" si="2"/>
        <v/>
      </c>
      <c r="E40" s="87"/>
      <c r="F40" s="113"/>
      <c r="G40" s="113"/>
      <c r="H40" s="113"/>
      <c r="I40" s="113"/>
      <c r="J40" s="113"/>
      <c r="K40" s="113"/>
      <c r="L40" s="113"/>
      <c r="M40" s="87"/>
      <c r="N40" s="87"/>
      <c r="O40" s="87"/>
      <c r="P40" s="110"/>
    </row>
    <row r="41" spans="1:16" x14ac:dyDescent="0.25">
      <c r="A41" s="305">
        <f t="shared" si="1"/>
        <v>31</v>
      </c>
      <c r="B41" s="302">
        <v>1640</v>
      </c>
      <c r="C41" s="306" t="str">
        <f t="shared" si="0"/>
        <v/>
      </c>
      <c r="D41" s="307" t="str">
        <f t="shared" si="2"/>
        <v>niedrig</v>
      </c>
      <c r="E41" s="87"/>
      <c r="F41" s="87"/>
      <c r="G41" s="87"/>
      <c r="H41" s="87"/>
      <c r="I41" s="87"/>
      <c r="J41" s="87"/>
      <c r="K41" s="87"/>
      <c r="L41" s="87"/>
      <c r="M41" s="87"/>
      <c r="N41" s="87"/>
      <c r="O41" s="87"/>
      <c r="P41" s="110"/>
    </row>
    <row r="42" spans="1:16" x14ac:dyDescent="0.25">
      <c r="A42" s="305">
        <f t="shared" si="1"/>
        <v>32</v>
      </c>
      <c r="B42" s="302">
        <v>1940</v>
      </c>
      <c r="C42" s="306" t="str">
        <f t="shared" si="0"/>
        <v/>
      </c>
      <c r="D42" s="307" t="str">
        <f t="shared" si="2"/>
        <v/>
      </c>
      <c r="E42" s="87"/>
      <c r="F42" s="87"/>
      <c r="G42" s="87"/>
      <c r="H42" s="87"/>
      <c r="I42" s="87"/>
      <c r="J42" s="87"/>
      <c r="K42" s="87"/>
      <c r="L42" s="87"/>
      <c r="M42" s="87"/>
      <c r="N42" s="87"/>
      <c r="O42" s="87"/>
      <c r="P42" s="110"/>
    </row>
    <row r="43" spans="1:16" x14ac:dyDescent="0.25">
      <c r="A43" s="305">
        <f t="shared" si="1"/>
        <v>33</v>
      </c>
      <c r="B43" s="302">
        <v>1980</v>
      </c>
      <c r="C43" s="306" t="str">
        <f t="shared" si="0"/>
        <v>hoch</v>
      </c>
      <c r="D43" s="307" t="str">
        <f t="shared" si="2"/>
        <v/>
      </c>
      <c r="E43" s="87"/>
      <c r="F43" s="87"/>
      <c r="G43" s="87"/>
      <c r="H43" s="87"/>
      <c r="I43" s="87"/>
      <c r="J43" s="87"/>
      <c r="K43" s="87"/>
      <c r="L43" s="87"/>
      <c r="M43" s="87"/>
      <c r="N43" s="87"/>
      <c r="O43" s="87"/>
      <c r="P43" s="110"/>
    </row>
    <row r="44" spans="1:16" x14ac:dyDescent="0.25">
      <c r="A44" s="305">
        <f t="shared" si="1"/>
        <v>34</v>
      </c>
      <c r="B44" s="302">
        <v>1060</v>
      </c>
      <c r="C44" s="306" t="str">
        <f t="shared" si="0"/>
        <v>niedrig</v>
      </c>
      <c r="D44" s="307" t="str">
        <f t="shared" si="2"/>
        <v>niedrig</v>
      </c>
      <c r="E44" s="87"/>
      <c r="F44" s="86" t="s">
        <v>210</v>
      </c>
      <c r="G44" s="87"/>
      <c r="H44" s="87"/>
      <c r="I44" s="87"/>
      <c r="J44" s="87"/>
      <c r="K44" s="87"/>
      <c r="L44" s="87"/>
      <c r="M44" s="87"/>
      <c r="N44" s="87"/>
      <c r="O44" s="87"/>
      <c r="P44" s="110"/>
    </row>
    <row r="45" spans="1:16" ht="15" thickBot="1" x14ac:dyDescent="0.3">
      <c r="A45" s="305">
        <f t="shared" si="1"/>
        <v>35</v>
      </c>
      <c r="B45" s="302">
        <v>2450</v>
      </c>
      <c r="C45" s="306" t="str">
        <f t="shared" si="0"/>
        <v>hoch</v>
      </c>
      <c r="D45" s="307" t="str">
        <f t="shared" si="2"/>
        <v/>
      </c>
      <c r="E45" s="87"/>
      <c r="F45" s="87"/>
      <c r="G45" s="87"/>
      <c r="H45" s="87"/>
      <c r="I45" s="87"/>
      <c r="J45" s="87"/>
      <c r="K45" s="87"/>
      <c r="L45" s="87"/>
      <c r="M45" s="87"/>
      <c r="N45" s="87"/>
      <c r="O45" s="87"/>
      <c r="P45" s="110"/>
    </row>
    <row r="46" spans="1:16" x14ac:dyDescent="0.25">
      <c r="A46" s="305">
        <f t="shared" si="1"/>
        <v>36</v>
      </c>
      <c r="B46" s="302">
        <v>1650</v>
      </c>
      <c r="C46" s="306" t="str">
        <f t="shared" si="0"/>
        <v/>
      </c>
      <c r="D46" s="307" t="str">
        <f t="shared" si="2"/>
        <v>niedrig</v>
      </c>
      <c r="E46" s="87"/>
      <c r="F46" s="86"/>
      <c r="G46" s="445" t="s">
        <v>133</v>
      </c>
      <c r="H46" s="446"/>
      <c r="I46" s="447"/>
      <c r="J46" s="457" t="s">
        <v>140</v>
      </c>
      <c r="K46" s="458"/>
      <c r="L46" s="459"/>
      <c r="M46" s="87"/>
      <c r="N46" s="87"/>
      <c r="O46" s="87"/>
      <c r="P46" s="110"/>
    </row>
    <row r="47" spans="1:16" ht="15" thickBot="1" x14ac:dyDescent="0.3">
      <c r="A47" s="305">
        <f t="shared" si="1"/>
        <v>37</v>
      </c>
      <c r="B47" s="302">
        <v>1860</v>
      </c>
      <c r="C47" s="306" t="str">
        <f t="shared" si="0"/>
        <v/>
      </c>
      <c r="D47" s="307" t="str">
        <f t="shared" si="2"/>
        <v/>
      </c>
      <c r="E47" s="87"/>
      <c r="F47" s="189"/>
      <c r="G47" s="448"/>
      <c r="H47" s="449"/>
      <c r="I47" s="450"/>
      <c r="J47" s="460"/>
      <c r="K47" s="461"/>
      <c r="L47" s="462"/>
      <c r="M47" s="87"/>
      <c r="N47" s="87"/>
      <c r="O47" s="87"/>
      <c r="P47" s="110"/>
    </row>
    <row r="48" spans="1:16" ht="15" customHeight="1" x14ac:dyDescent="0.25">
      <c r="A48" s="305">
        <f t="shared" si="1"/>
        <v>38</v>
      </c>
      <c r="B48" s="302">
        <v>2020</v>
      </c>
      <c r="C48" s="306" t="str">
        <f t="shared" si="0"/>
        <v>hoch</v>
      </c>
      <c r="D48" s="307" t="str">
        <f t="shared" si="2"/>
        <v/>
      </c>
      <c r="E48" s="87"/>
      <c r="F48" s="179"/>
      <c r="G48" s="427" t="s">
        <v>131</v>
      </c>
      <c r="H48" s="428"/>
      <c r="I48" s="429"/>
      <c r="J48" s="435">
        <f>J18</f>
        <v>60</v>
      </c>
      <c r="K48" s="433" t="s">
        <v>85</v>
      </c>
      <c r="L48" s="191" t="s">
        <v>136</v>
      </c>
      <c r="M48" s="190"/>
      <c r="N48" s="87"/>
      <c r="O48" s="87"/>
      <c r="P48" s="110"/>
    </row>
    <row r="49" spans="1:16" ht="15.75" customHeight="1" thickBot="1" x14ac:dyDescent="0.3">
      <c r="A49" s="305">
        <f t="shared" si="1"/>
        <v>39</v>
      </c>
      <c r="B49" s="302">
        <v>1840</v>
      </c>
      <c r="C49" s="306" t="str">
        <f t="shared" si="0"/>
        <v/>
      </c>
      <c r="D49" s="307" t="str">
        <f t="shared" si="2"/>
        <v/>
      </c>
      <c r="E49" s="87"/>
      <c r="F49" s="177"/>
      <c r="G49" s="430"/>
      <c r="H49" s="431"/>
      <c r="I49" s="432"/>
      <c r="J49" s="436"/>
      <c r="K49" s="434"/>
      <c r="L49" s="192" t="s">
        <v>137</v>
      </c>
      <c r="M49" s="190"/>
      <c r="N49" s="87"/>
      <c r="O49" s="87"/>
      <c r="P49" s="110"/>
    </row>
    <row r="50" spans="1:16" ht="15" customHeight="1" x14ac:dyDescent="0.25">
      <c r="A50" s="305">
        <f t="shared" si="1"/>
        <v>40</v>
      </c>
      <c r="B50" s="302">
        <v>1790</v>
      </c>
      <c r="C50" s="306" t="str">
        <f t="shared" si="0"/>
        <v/>
      </c>
      <c r="D50" s="307" t="str">
        <f t="shared" si="2"/>
        <v/>
      </c>
      <c r="E50" s="87"/>
      <c r="F50" s="178"/>
      <c r="G50" s="427" t="s">
        <v>98</v>
      </c>
      <c r="H50" s="428"/>
      <c r="I50" s="429"/>
      <c r="J50" s="437">
        <f>O20</f>
        <v>91.050632911392398</v>
      </c>
      <c r="K50" s="433" t="s">
        <v>85</v>
      </c>
      <c r="L50" s="191" t="s">
        <v>134</v>
      </c>
      <c r="M50" s="190"/>
      <c r="N50" s="87"/>
      <c r="O50" s="87"/>
      <c r="P50" s="110"/>
    </row>
    <row r="51" spans="1:16" ht="15.75" customHeight="1" thickBot="1" x14ac:dyDescent="0.3">
      <c r="A51" s="305">
        <f t="shared" si="1"/>
        <v>41</v>
      </c>
      <c r="B51" s="302">
        <v>1775</v>
      </c>
      <c r="C51" s="306" t="str">
        <f t="shared" si="0"/>
        <v/>
      </c>
      <c r="D51" s="307" t="str">
        <f t="shared" si="2"/>
        <v>niedrig</v>
      </c>
      <c r="E51" s="87"/>
      <c r="F51" s="177"/>
      <c r="G51" s="430"/>
      <c r="H51" s="431"/>
      <c r="I51" s="432"/>
      <c r="J51" s="438"/>
      <c r="K51" s="434"/>
      <c r="L51" s="192" t="s">
        <v>135</v>
      </c>
      <c r="M51" s="190"/>
      <c r="N51" s="87"/>
      <c r="O51" s="87"/>
      <c r="P51" s="110"/>
    </row>
    <row r="52" spans="1:16" ht="15" customHeight="1" x14ac:dyDescent="0.25">
      <c r="A52" s="305">
        <f t="shared" si="1"/>
        <v>42</v>
      </c>
      <c r="B52" s="302">
        <v>1735</v>
      </c>
      <c r="C52" s="306" t="str">
        <f t="shared" si="0"/>
        <v/>
      </c>
      <c r="D52" s="307" t="str">
        <f t="shared" si="2"/>
        <v>niedrig</v>
      </c>
      <c r="E52" s="87"/>
      <c r="F52" s="180"/>
      <c r="G52" s="427" t="s">
        <v>132</v>
      </c>
      <c r="H52" s="428"/>
      <c r="I52" s="429"/>
      <c r="J52" s="425">
        <f>O18</f>
        <v>53</v>
      </c>
      <c r="K52" s="433" t="s">
        <v>85</v>
      </c>
      <c r="L52" s="191" t="s">
        <v>138</v>
      </c>
      <c r="M52" s="190"/>
      <c r="N52" s="87"/>
      <c r="O52" s="87"/>
      <c r="P52" s="110"/>
    </row>
    <row r="53" spans="1:16" ht="15.75" customHeight="1" thickBot="1" x14ac:dyDescent="0.3">
      <c r="A53" s="305">
        <f t="shared" si="1"/>
        <v>43</v>
      </c>
      <c r="B53" s="302">
        <v>2005</v>
      </c>
      <c r="C53" s="306" t="str">
        <f t="shared" si="0"/>
        <v>hoch</v>
      </c>
      <c r="D53" s="307" t="str">
        <f t="shared" si="2"/>
        <v/>
      </c>
      <c r="E53" s="87"/>
      <c r="F53" s="177"/>
      <c r="G53" s="430"/>
      <c r="H53" s="431"/>
      <c r="I53" s="432"/>
      <c r="J53" s="426"/>
      <c r="K53" s="434"/>
      <c r="L53" s="192" t="s">
        <v>139</v>
      </c>
      <c r="M53" s="190"/>
      <c r="N53" s="87"/>
      <c r="O53" s="87"/>
      <c r="P53" s="110"/>
    </row>
    <row r="54" spans="1:16" x14ac:dyDescent="0.25">
      <c r="A54" s="305">
        <f t="shared" si="1"/>
        <v>44</v>
      </c>
      <c r="B54" s="302">
        <v>1895</v>
      </c>
      <c r="C54" s="306" t="str">
        <f t="shared" si="0"/>
        <v/>
      </c>
      <c r="D54" s="307" t="str">
        <f t="shared" si="2"/>
        <v/>
      </c>
      <c r="E54" s="87"/>
      <c r="F54" s="181"/>
      <c r="G54" s="530" t="s">
        <v>77</v>
      </c>
      <c r="H54" s="531"/>
      <c r="I54" s="532"/>
      <c r="J54" s="425">
        <f>J11</f>
        <v>100</v>
      </c>
      <c r="K54" s="741"/>
      <c r="L54" s="191" t="s">
        <v>206</v>
      </c>
      <c r="M54" s="87"/>
      <c r="N54" s="87"/>
      <c r="O54" s="87"/>
      <c r="P54" s="110"/>
    </row>
    <row r="55" spans="1:16" ht="15" thickBot="1" x14ac:dyDescent="0.3">
      <c r="A55" s="305">
        <f t="shared" si="1"/>
        <v>45</v>
      </c>
      <c r="B55" s="302">
        <v>1750</v>
      </c>
      <c r="C55" s="306" t="str">
        <f t="shared" si="0"/>
        <v/>
      </c>
      <c r="D55" s="307" t="str">
        <f t="shared" si="2"/>
        <v>niedrig</v>
      </c>
      <c r="E55" s="87"/>
      <c r="F55" s="177"/>
      <c r="G55" s="533"/>
      <c r="H55" s="534"/>
      <c r="I55" s="535"/>
      <c r="J55" s="436"/>
      <c r="K55" s="742"/>
      <c r="L55" s="192" t="s">
        <v>207</v>
      </c>
      <c r="M55" s="87"/>
      <c r="N55" s="87"/>
      <c r="O55" s="87"/>
      <c r="P55" s="110"/>
    </row>
    <row r="56" spans="1:16" ht="15.6" x14ac:dyDescent="0.25">
      <c r="A56" s="305">
        <f t="shared" si="1"/>
        <v>46</v>
      </c>
      <c r="B56" s="302">
        <v>1715</v>
      </c>
      <c r="C56" s="306" t="str">
        <f t="shared" si="0"/>
        <v/>
      </c>
      <c r="D56" s="307" t="str">
        <f t="shared" si="2"/>
        <v>niedrig</v>
      </c>
      <c r="E56" s="87"/>
      <c r="F56" s="86"/>
      <c r="G56" s="177" t="s">
        <v>211</v>
      </c>
      <c r="H56" s="196"/>
      <c r="I56" s="196"/>
      <c r="J56" s="87"/>
      <c r="K56" s="87"/>
      <c r="L56" s="87"/>
      <c r="M56" s="87"/>
      <c r="N56" s="87"/>
      <c r="O56" s="87"/>
      <c r="P56" s="110"/>
    </row>
    <row r="57" spans="1:16" ht="15.6" x14ac:dyDescent="0.25">
      <c r="A57" s="305">
        <f t="shared" si="1"/>
        <v>47</v>
      </c>
      <c r="B57" s="302">
        <v>2070</v>
      </c>
      <c r="C57" s="306" t="str">
        <f t="shared" si="0"/>
        <v>hoch</v>
      </c>
      <c r="D57" s="307" t="str">
        <f t="shared" si="2"/>
        <v/>
      </c>
      <c r="E57" s="87"/>
      <c r="F57" s="111"/>
      <c r="G57" s="177" t="s">
        <v>209</v>
      </c>
      <c r="H57" s="196"/>
      <c r="I57" s="196"/>
      <c r="J57" s="87"/>
      <c r="K57" s="87"/>
      <c r="L57" s="87"/>
      <c r="M57" s="87"/>
      <c r="N57" s="87"/>
      <c r="O57" s="87"/>
      <c r="P57" s="110"/>
    </row>
    <row r="58" spans="1:16" x14ac:dyDescent="0.25">
      <c r="A58" s="305">
        <f t="shared" si="1"/>
        <v>48</v>
      </c>
      <c r="B58" s="302">
        <v>1740</v>
      </c>
      <c r="C58" s="306" t="str">
        <f t="shared" si="0"/>
        <v/>
      </c>
      <c r="D58" s="307" t="str">
        <f t="shared" si="2"/>
        <v>niedrig</v>
      </c>
      <c r="E58" s="87"/>
      <c r="F58" s="87"/>
      <c r="G58" s="87" t="s">
        <v>208</v>
      </c>
      <c r="H58" s="87"/>
      <c r="I58" s="87"/>
      <c r="J58" s="87"/>
      <c r="K58" s="87"/>
      <c r="L58" s="87"/>
      <c r="M58" s="87"/>
      <c r="N58" s="87"/>
      <c r="O58" s="87"/>
      <c r="P58" s="110"/>
    </row>
    <row r="59" spans="1:16" ht="14.4" customHeight="1" x14ac:dyDescent="0.25">
      <c r="A59" s="305">
        <f t="shared" si="1"/>
        <v>49</v>
      </c>
      <c r="B59" s="302">
        <v>1575</v>
      </c>
      <c r="C59" s="306" t="str">
        <f t="shared" si="0"/>
        <v>niedrig</v>
      </c>
      <c r="D59" s="307" t="str">
        <f t="shared" si="2"/>
        <v>niedrig</v>
      </c>
      <c r="E59" s="87"/>
      <c r="F59" s="87"/>
      <c r="G59" s="87"/>
      <c r="H59" s="87"/>
      <c r="I59" s="87"/>
      <c r="J59" s="87"/>
      <c r="K59" s="87"/>
      <c r="L59" s="87"/>
      <c r="M59" s="87"/>
      <c r="N59" s="87"/>
      <c r="O59" s="87"/>
      <c r="P59" s="110"/>
    </row>
    <row r="60" spans="1:16" ht="14.4" customHeight="1" x14ac:dyDescent="0.25">
      <c r="A60" s="305">
        <f t="shared" si="1"/>
        <v>50</v>
      </c>
      <c r="B60" s="302">
        <v>1575</v>
      </c>
      <c r="C60" s="306" t="str">
        <f t="shared" si="0"/>
        <v>niedrig</v>
      </c>
      <c r="D60" s="307" t="str">
        <f t="shared" si="2"/>
        <v>niedrig</v>
      </c>
      <c r="E60" s="87"/>
      <c r="F60" s="87"/>
      <c r="G60" s="194"/>
      <c r="H60" s="196" t="s">
        <v>141</v>
      </c>
      <c r="I60" s="177"/>
      <c r="J60" s="87"/>
      <c r="K60" s="87"/>
      <c r="L60" s="87"/>
      <c r="M60" s="87"/>
      <c r="N60" s="87"/>
      <c r="O60" s="87"/>
      <c r="P60" s="110"/>
    </row>
    <row r="61" spans="1:16" ht="14.4" customHeight="1" x14ac:dyDescent="0.25">
      <c r="A61" s="305">
        <f t="shared" si="1"/>
        <v>51</v>
      </c>
      <c r="B61" s="302">
        <v>1575</v>
      </c>
      <c r="C61" s="306" t="str">
        <f t="shared" si="0"/>
        <v>niedrig</v>
      </c>
      <c r="D61" s="307" t="str">
        <f t="shared" si="2"/>
        <v>niedrig</v>
      </c>
      <c r="E61" s="87"/>
      <c r="F61" s="87"/>
      <c r="G61" s="195"/>
      <c r="H61" s="196" t="s">
        <v>140</v>
      </c>
      <c r="I61" s="196"/>
      <c r="J61" s="87"/>
      <c r="K61" s="87"/>
      <c r="L61" s="87"/>
      <c r="M61" s="87"/>
      <c r="N61" s="87"/>
      <c r="O61" s="87"/>
      <c r="P61" s="110"/>
    </row>
    <row r="62" spans="1:16" ht="14.4" customHeight="1" x14ac:dyDescent="0.25">
      <c r="A62" s="305">
        <f t="shared" si="1"/>
        <v>52</v>
      </c>
      <c r="B62" s="302">
        <v>1575</v>
      </c>
      <c r="C62" s="306" t="str">
        <f t="shared" si="0"/>
        <v>niedrig</v>
      </c>
      <c r="D62" s="307" t="str">
        <f t="shared" si="2"/>
        <v>niedrig</v>
      </c>
      <c r="E62" s="87"/>
      <c r="F62" s="87"/>
      <c r="G62" s="193"/>
      <c r="H62" s="196" t="s">
        <v>142</v>
      </c>
      <c r="I62" s="196"/>
      <c r="J62" s="87"/>
      <c r="K62" s="87"/>
      <c r="L62" s="87"/>
      <c r="M62" s="87"/>
      <c r="N62" s="87"/>
      <c r="O62" s="87"/>
      <c r="P62" s="110"/>
    </row>
    <row r="63" spans="1:16" ht="15" customHeight="1" x14ac:dyDescent="0.25">
      <c r="A63" s="305">
        <f t="shared" si="1"/>
        <v>53</v>
      </c>
      <c r="B63" s="302">
        <v>1575</v>
      </c>
      <c r="C63" s="306" t="str">
        <f t="shared" si="0"/>
        <v>niedrig</v>
      </c>
      <c r="D63" s="307" t="str">
        <f t="shared" si="2"/>
        <v>niedrig</v>
      </c>
      <c r="E63" s="87"/>
      <c r="F63" s="87"/>
      <c r="G63" s="87"/>
      <c r="H63" s="87"/>
      <c r="I63" s="87"/>
      <c r="J63" s="87"/>
      <c r="K63" s="87"/>
      <c r="L63" s="87"/>
      <c r="M63" s="87"/>
      <c r="N63" s="87"/>
      <c r="O63" s="87"/>
      <c r="P63" s="110"/>
    </row>
    <row r="64" spans="1:16" x14ac:dyDescent="0.25">
      <c r="A64" s="305">
        <f t="shared" si="1"/>
        <v>54</v>
      </c>
      <c r="B64" s="302">
        <v>2020</v>
      </c>
      <c r="C64" s="306" t="str">
        <f t="shared" si="0"/>
        <v>hoch</v>
      </c>
      <c r="D64" s="307" t="str">
        <f t="shared" si="2"/>
        <v/>
      </c>
      <c r="E64" s="87"/>
      <c r="F64" s="87"/>
      <c r="G64" s="87"/>
      <c r="H64" s="87"/>
      <c r="I64" s="87"/>
      <c r="J64" s="87"/>
      <c r="K64" s="87"/>
      <c r="L64" s="87"/>
      <c r="M64" s="87"/>
      <c r="N64" s="87"/>
      <c r="O64" s="87"/>
      <c r="P64" s="110"/>
    </row>
    <row r="65" spans="1:16" ht="15" thickBot="1" x14ac:dyDescent="0.3">
      <c r="A65" s="305">
        <f t="shared" si="1"/>
        <v>55</v>
      </c>
      <c r="B65" s="302">
        <v>1840</v>
      </c>
      <c r="C65" s="306" t="str">
        <f t="shared" si="0"/>
        <v/>
      </c>
      <c r="D65" s="307" t="str">
        <f t="shared" si="2"/>
        <v/>
      </c>
      <c r="E65" s="87"/>
      <c r="F65" s="87"/>
      <c r="G65" s="87"/>
      <c r="H65" s="87"/>
      <c r="I65" s="87"/>
      <c r="J65" s="87"/>
      <c r="K65" s="87"/>
      <c r="L65" s="87"/>
      <c r="M65" s="87"/>
      <c r="N65" s="87"/>
      <c r="O65" s="87"/>
      <c r="P65" s="110"/>
    </row>
    <row r="66" spans="1:16" x14ac:dyDescent="0.25">
      <c r="A66" s="305">
        <f t="shared" si="1"/>
        <v>56</v>
      </c>
      <c r="B66" s="302">
        <v>1790</v>
      </c>
      <c r="C66" s="306" t="str">
        <f t="shared" si="0"/>
        <v/>
      </c>
      <c r="D66" s="307" t="str">
        <f t="shared" si="2"/>
        <v/>
      </c>
      <c r="E66" s="512" t="s">
        <v>200</v>
      </c>
      <c r="F66" s="513"/>
      <c r="G66" s="514"/>
      <c r="H66" s="521" t="s">
        <v>214</v>
      </c>
      <c r="I66" s="522"/>
      <c r="J66" s="522"/>
      <c r="K66" s="522"/>
      <c r="L66" s="522"/>
      <c r="M66" s="522"/>
      <c r="N66" s="522"/>
      <c r="O66" s="522"/>
      <c r="P66" s="523"/>
    </row>
    <row r="67" spans="1:16" x14ac:dyDescent="0.25">
      <c r="A67" s="305">
        <f t="shared" si="1"/>
        <v>57</v>
      </c>
      <c r="B67" s="302">
        <v>1775</v>
      </c>
      <c r="C67" s="306" t="str">
        <f t="shared" si="0"/>
        <v/>
      </c>
      <c r="D67" s="307" t="str">
        <f t="shared" si="2"/>
        <v>niedrig</v>
      </c>
      <c r="E67" s="515"/>
      <c r="F67" s="516"/>
      <c r="G67" s="517"/>
      <c r="H67" s="524"/>
      <c r="I67" s="525"/>
      <c r="J67" s="525"/>
      <c r="K67" s="525"/>
      <c r="L67" s="525"/>
      <c r="M67" s="525"/>
      <c r="N67" s="525"/>
      <c r="O67" s="525"/>
      <c r="P67" s="526"/>
    </row>
    <row r="68" spans="1:16" x14ac:dyDescent="0.25">
      <c r="A68" s="305">
        <f t="shared" si="1"/>
        <v>58</v>
      </c>
      <c r="B68" s="302">
        <v>1735</v>
      </c>
      <c r="C68" s="306" t="str">
        <f t="shared" si="0"/>
        <v/>
      </c>
      <c r="D68" s="307" t="str">
        <f t="shared" si="2"/>
        <v>niedrig</v>
      </c>
      <c r="E68" s="515"/>
      <c r="F68" s="516"/>
      <c r="G68" s="517"/>
      <c r="H68" s="524"/>
      <c r="I68" s="525"/>
      <c r="J68" s="525"/>
      <c r="K68" s="525"/>
      <c r="L68" s="525"/>
      <c r="M68" s="525"/>
      <c r="N68" s="525"/>
      <c r="O68" s="525"/>
      <c r="P68" s="526"/>
    </row>
    <row r="69" spans="1:16" x14ac:dyDescent="0.25">
      <c r="A69" s="305">
        <f t="shared" si="1"/>
        <v>59</v>
      </c>
      <c r="B69" s="302">
        <v>2005</v>
      </c>
      <c r="C69" s="306" t="str">
        <f t="shared" si="0"/>
        <v>hoch</v>
      </c>
      <c r="D69" s="307" t="str">
        <f t="shared" si="2"/>
        <v/>
      </c>
      <c r="E69" s="515"/>
      <c r="F69" s="516"/>
      <c r="G69" s="517"/>
      <c r="H69" s="524"/>
      <c r="I69" s="525"/>
      <c r="J69" s="525"/>
      <c r="K69" s="525"/>
      <c r="L69" s="525"/>
      <c r="M69" s="525"/>
      <c r="N69" s="525"/>
      <c r="O69" s="525"/>
      <c r="P69" s="526"/>
    </row>
    <row r="70" spans="1:16" ht="15" thickBot="1" x14ac:dyDescent="0.3">
      <c r="A70" s="118">
        <f t="shared" si="1"/>
        <v>60</v>
      </c>
      <c r="B70" s="302">
        <v>1895</v>
      </c>
      <c r="C70" s="167" t="str">
        <f t="shared" si="0"/>
        <v/>
      </c>
      <c r="D70" s="168" t="str">
        <f t="shared" si="2"/>
        <v/>
      </c>
      <c r="E70" s="518"/>
      <c r="F70" s="519"/>
      <c r="G70" s="520"/>
      <c r="H70" s="527"/>
      <c r="I70" s="528"/>
      <c r="J70" s="528"/>
      <c r="K70" s="528"/>
      <c r="L70" s="528"/>
      <c r="M70" s="528"/>
      <c r="N70" s="528"/>
      <c r="O70" s="528"/>
      <c r="P70" s="529"/>
    </row>
    <row r="71" spans="1:16" x14ac:dyDescent="0.25">
      <c r="A71" s="170">
        <f t="shared" si="1"/>
        <v>61</v>
      </c>
      <c r="B71" s="302">
        <v>1750</v>
      </c>
      <c r="C71" s="172" t="str">
        <f t="shared" si="0"/>
        <v/>
      </c>
      <c r="D71" s="173" t="str">
        <f t="shared" si="2"/>
        <v>niedrig</v>
      </c>
      <c r="E71" s="87"/>
      <c r="F71" s="87"/>
      <c r="G71" s="87"/>
      <c r="H71" s="87"/>
      <c r="I71" s="87"/>
      <c r="J71" s="87"/>
      <c r="K71" s="87"/>
      <c r="L71" s="87"/>
      <c r="M71" s="87"/>
      <c r="N71" s="87"/>
      <c r="O71" s="87"/>
      <c r="P71" s="110"/>
    </row>
    <row r="72" spans="1:16" x14ac:dyDescent="0.25">
      <c r="A72" s="305">
        <f t="shared" si="1"/>
        <v>62</v>
      </c>
      <c r="B72" s="302">
        <v>1715</v>
      </c>
      <c r="C72" s="306" t="str">
        <f t="shared" si="0"/>
        <v/>
      </c>
      <c r="D72" s="307" t="str">
        <f t="shared" si="2"/>
        <v>niedrig</v>
      </c>
      <c r="E72" s="87"/>
      <c r="F72" s="87"/>
      <c r="G72" s="87"/>
      <c r="H72" s="87"/>
      <c r="I72" s="87"/>
      <c r="J72" s="87"/>
      <c r="K72" s="87"/>
      <c r="L72" s="87"/>
      <c r="M72" s="87"/>
      <c r="N72" s="87"/>
      <c r="O72" s="87"/>
      <c r="P72" s="110"/>
    </row>
    <row r="73" spans="1:16" x14ac:dyDescent="0.25">
      <c r="A73" s="305">
        <f t="shared" si="1"/>
        <v>63</v>
      </c>
      <c r="B73" s="302">
        <v>2070</v>
      </c>
      <c r="C73" s="306" t="str">
        <f t="shared" si="0"/>
        <v>hoch</v>
      </c>
      <c r="D73" s="307" t="str">
        <f t="shared" si="2"/>
        <v/>
      </c>
      <c r="E73" s="87"/>
      <c r="F73" s="87"/>
      <c r="G73" s="87"/>
      <c r="H73" s="87"/>
      <c r="I73" s="87"/>
      <c r="J73" s="87"/>
      <c r="K73" s="87"/>
      <c r="L73" s="87"/>
      <c r="M73" s="87"/>
      <c r="N73" s="87"/>
      <c r="O73" s="87"/>
      <c r="P73" s="110"/>
    </row>
    <row r="74" spans="1:16" x14ac:dyDescent="0.25">
      <c r="A74" s="305">
        <f t="shared" si="1"/>
        <v>64</v>
      </c>
      <c r="B74" s="302">
        <v>1740</v>
      </c>
      <c r="C74" s="306" t="str">
        <f t="shared" si="0"/>
        <v/>
      </c>
      <c r="D74" s="307" t="str">
        <f t="shared" si="2"/>
        <v>niedrig</v>
      </c>
      <c r="E74" s="87"/>
      <c r="F74" s="87"/>
      <c r="G74" s="87"/>
      <c r="H74" s="87"/>
      <c r="I74" s="87"/>
      <c r="J74" s="87"/>
      <c r="K74" s="87"/>
      <c r="L74" s="87"/>
      <c r="M74" s="87"/>
      <c r="N74" s="87"/>
      <c r="O74" s="87"/>
      <c r="P74" s="110"/>
    </row>
    <row r="75" spans="1:16" x14ac:dyDescent="0.25">
      <c r="A75" s="305">
        <f t="shared" si="1"/>
        <v>65</v>
      </c>
      <c r="B75" s="302">
        <v>1575</v>
      </c>
      <c r="C75" s="306" t="str">
        <f t="shared" ref="C75:C106" si="6">IF(B75=0,"",IF(B75="","",IF(B75&gt;$J$14,"hoch",IF(B75&lt;$J$15,"niedrig",""))))</f>
        <v>niedrig</v>
      </c>
      <c r="D75" s="307" t="str">
        <f t="shared" si="2"/>
        <v>niedrig</v>
      </c>
      <c r="E75" s="87"/>
      <c r="F75" s="87"/>
      <c r="G75" s="87"/>
      <c r="H75" s="87"/>
      <c r="I75" s="87"/>
      <c r="J75" s="87"/>
      <c r="K75" s="87"/>
      <c r="L75" s="87"/>
      <c r="M75" s="87"/>
      <c r="N75" s="87"/>
      <c r="O75" s="87"/>
      <c r="P75" s="110"/>
    </row>
    <row r="76" spans="1:16" x14ac:dyDescent="0.25">
      <c r="A76" s="305">
        <f t="shared" ref="A76:A110" si="7">1+A75</f>
        <v>66</v>
      </c>
      <c r="B76" s="302">
        <v>1575</v>
      </c>
      <c r="C76" s="306" t="str">
        <f t="shared" si="6"/>
        <v>niedrig</v>
      </c>
      <c r="D76" s="307" t="str">
        <f t="shared" si="2"/>
        <v>niedrig</v>
      </c>
      <c r="E76" s="87"/>
      <c r="F76" s="87"/>
      <c r="G76" s="87"/>
      <c r="H76" s="87"/>
      <c r="I76" s="87"/>
      <c r="J76" s="87"/>
      <c r="K76" s="87"/>
      <c r="L76" s="87"/>
      <c r="M76" s="87"/>
      <c r="N76" s="87"/>
      <c r="O76" s="87"/>
      <c r="P76" s="110"/>
    </row>
    <row r="77" spans="1:16" x14ac:dyDescent="0.25">
      <c r="A77" s="305">
        <f t="shared" si="7"/>
        <v>67</v>
      </c>
      <c r="B77" s="302">
        <v>1575</v>
      </c>
      <c r="C77" s="306" t="str">
        <f t="shared" si="6"/>
        <v>niedrig</v>
      </c>
      <c r="D77" s="307" t="str">
        <f t="shared" si="2"/>
        <v>niedrig</v>
      </c>
      <c r="E77" s="87"/>
      <c r="F77" s="87"/>
      <c r="G77" s="87"/>
      <c r="H77" s="87"/>
      <c r="I77" s="87"/>
      <c r="J77" s="87"/>
      <c r="K77" s="87"/>
      <c r="L77" s="87"/>
      <c r="M77" s="87"/>
      <c r="N77" s="87"/>
      <c r="O77" s="87"/>
      <c r="P77" s="110"/>
    </row>
    <row r="78" spans="1:16" x14ac:dyDescent="0.25">
      <c r="A78" s="305">
        <f t="shared" si="7"/>
        <v>68</v>
      </c>
      <c r="B78" s="302">
        <v>1575</v>
      </c>
      <c r="C78" s="306" t="str">
        <f t="shared" si="6"/>
        <v>niedrig</v>
      </c>
      <c r="D78" s="307" t="str">
        <f t="shared" si="2"/>
        <v>niedrig</v>
      </c>
      <c r="E78" s="87"/>
      <c r="F78" s="87"/>
      <c r="G78" s="87"/>
      <c r="H78" s="87"/>
      <c r="I78" s="87"/>
      <c r="J78" s="87"/>
      <c r="K78" s="87"/>
      <c r="L78" s="87"/>
      <c r="M78" s="87"/>
      <c r="N78" s="87"/>
      <c r="O78" s="87"/>
      <c r="P78" s="110"/>
    </row>
    <row r="79" spans="1:16" x14ac:dyDescent="0.25">
      <c r="A79" s="305">
        <f t="shared" si="7"/>
        <v>69</v>
      </c>
      <c r="B79" s="302">
        <v>1575</v>
      </c>
      <c r="C79" s="306" t="str">
        <f t="shared" si="6"/>
        <v>niedrig</v>
      </c>
      <c r="D79" s="307" t="str">
        <f t="shared" si="2"/>
        <v>niedrig</v>
      </c>
      <c r="E79" s="87"/>
      <c r="F79" s="87"/>
      <c r="G79" s="87"/>
      <c r="H79" s="87"/>
      <c r="I79" s="87"/>
      <c r="J79" s="87"/>
      <c r="K79" s="87"/>
      <c r="L79" s="87"/>
      <c r="M79" s="87"/>
      <c r="N79" s="87"/>
      <c r="O79" s="87"/>
      <c r="P79" s="110"/>
    </row>
    <row r="80" spans="1:16" x14ac:dyDescent="0.25">
      <c r="A80" s="305">
        <f t="shared" si="7"/>
        <v>70</v>
      </c>
      <c r="B80" s="302">
        <v>2020</v>
      </c>
      <c r="C80" s="306" t="str">
        <f t="shared" si="6"/>
        <v>hoch</v>
      </c>
      <c r="D80" s="307" t="str">
        <f t="shared" ref="D80:D110" si="8">IF(B80=0,"",IF(B80="","",IF(B80&lt;$J$16,"niedrig","")))</f>
        <v/>
      </c>
      <c r="E80" s="87"/>
      <c r="F80" s="87"/>
      <c r="G80" s="87"/>
      <c r="H80" s="87"/>
      <c r="I80" s="87"/>
      <c r="J80" s="87"/>
      <c r="K80" s="87"/>
      <c r="L80" s="87"/>
      <c r="M80" s="87"/>
      <c r="N80" s="87"/>
      <c r="O80" s="87"/>
      <c r="P80" s="110"/>
    </row>
    <row r="81" spans="1:16" x14ac:dyDescent="0.25">
      <c r="A81" s="305">
        <f t="shared" si="7"/>
        <v>71</v>
      </c>
      <c r="B81" s="302">
        <v>1840</v>
      </c>
      <c r="C81" s="306" t="str">
        <f t="shared" si="6"/>
        <v/>
      </c>
      <c r="D81" s="307" t="str">
        <f t="shared" si="8"/>
        <v/>
      </c>
      <c r="E81" s="87"/>
      <c r="F81" s="87"/>
      <c r="G81" s="87"/>
      <c r="H81" s="87"/>
      <c r="I81" s="87"/>
      <c r="J81" s="87"/>
      <c r="K81" s="87"/>
      <c r="L81" s="87"/>
      <c r="M81" s="87"/>
      <c r="N81" s="87"/>
      <c r="O81" s="87"/>
      <c r="P81" s="110"/>
    </row>
    <row r="82" spans="1:16" x14ac:dyDescent="0.25">
      <c r="A82" s="305">
        <f t="shared" si="7"/>
        <v>72</v>
      </c>
      <c r="B82" s="302">
        <v>1790</v>
      </c>
      <c r="C82" s="306" t="str">
        <f t="shared" si="6"/>
        <v/>
      </c>
      <c r="D82" s="307" t="str">
        <f t="shared" si="8"/>
        <v/>
      </c>
      <c r="E82" s="87"/>
      <c r="F82" s="87"/>
      <c r="G82" s="87"/>
      <c r="H82" s="87"/>
      <c r="I82" s="87"/>
      <c r="J82" s="87"/>
      <c r="K82" s="87"/>
      <c r="L82" s="87"/>
      <c r="M82" s="87"/>
      <c r="N82" s="87"/>
      <c r="O82" s="87"/>
      <c r="P82" s="110"/>
    </row>
    <row r="83" spans="1:16" x14ac:dyDescent="0.25">
      <c r="A83" s="305">
        <f t="shared" si="7"/>
        <v>73</v>
      </c>
      <c r="B83" s="302">
        <v>1775</v>
      </c>
      <c r="C83" s="306" t="str">
        <f t="shared" si="6"/>
        <v/>
      </c>
      <c r="D83" s="307" t="str">
        <f t="shared" si="8"/>
        <v>niedrig</v>
      </c>
      <c r="E83" s="87"/>
      <c r="F83" s="87"/>
      <c r="G83" s="87"/>
      <c r="H83" s="87"/>
      <c r="I83" s="87"/>
      <c r="J83" s="87"/>
      <c r="K83" s="87"/>
      <c r="L83" s="87"/>
      <c r="M83" s="87"/>
      <c r="N83" s="87"/>
      <c r="O83" s="87"/>
      <c r="P83" s="110"/>
    </row>
    <row r="84" spans="1:16" x14ac:dyDescent="0.25">
      <c r="A84" s="305">
        <f t="shared" si="7"/>
        <v>74</v>
      </c>
      <c r="B84" s="302">
        <v>1735</v>
      </c>
      <c r="C84" s="306" t="str">
        <f t="shared" si="6"/>
        <v/>
      </c>
      <c r="D84" s="307" t="str">
        <f t="shared" si="8"/>
        <v>niedrig</v>
      </c>
      <c r="E84" s="87"/>
      <c r="F84" s="87"/>
      <c r="G84" s="87"/>
      <c r="H84" s="87"/>
      <c r="I84" s="87"/>
      <c r="J84" s="87"/>
      <c r="K84" s="87"/>
      <c r="L84" s="87"/>
      <c r="M84" s="87"/>
      <c r="N84" s="87"/>
      <c r="O84" s="87"/>
      <c r="P84" s="110"/>
    </row>
    <row r="85" spans="1:16" x14ac:dyDescent="0.25">
      <c r="A85" s="305">
        <f t="shared" si="7"/>
        <v>75</v>
      </c>
      <c r="B85" s="302">
        <v>2005</v>
      </c>
      <c r="C85" s="306" t="str">
        <f t="shared" si="6"/>
        <v>hoch</v>
      </c>
      <c r="D85" s="307" t="str">
        <f t="shared" si="8"/>
        <v/>
      </c>
      <c r="E85" s="87"/>
      <c r="F85" s="87"/>
      <c r="G85" s="87"/>
      <c r="H85" s="87"/>
      <c r="I85" s="87"/>
      <c r="J85" s="87"/>
      <c r="K85" s="87"/>
      <c r="L85" s="87"/>
      <c r="M85" s="87"/>
      <c r="N85" s="87"/>
      <c r="O85" s="87"/>
      <c r="P85" s="110"/>
    </row>
    <row r="86" spans="1:16" x14ac:dyDescent="0.25">
      <c r="A86" s="305">
        <f t="shared" si="7"/>
        <v>76</v>
      </c>
      <c r="B86" s="302">
        <v>1895</v>
      </c>
      <c r="C86" s="306" t="str">
        <f t="shared" si="6"/>
        <v/>
      </c>
      <c r="D86" s="307" t="str">
        <f t="shared" si="8"/>
        <v/>
      </c>
      <c r="E86" s="87"/>
      <c r="F86" s="87"/>
      <c r="G86" s="87"/>
      <c r="H86" s="87"/>
      <c r="I86" s="87"/>
      <c r="J86" s="87"/>
      <c r="K86" s="87"/>
      <c r="L86" s="87"/>
      <c r="M86" s="87"/>
      <c r="N86" s="87"/>
      <c r="O86" s="87"/>
      <c r="P86" s="110"/>
    </row>
    <row r="87" spans="1:16" x14ac:dyDescent="0.25">
      <c r="A87" s="305">
        <f t="shared" si="7"/>
        <v>77</v>
      </c>
      <c r="B87" s="302">
        <v>1750</v>
      </c>
      <c r="C87" s="306" t="str">
        <f t="shared" si="6"/>
        <v/>
      </c>
      <c r="D87" s="307" t="str">
        <f t="shared" si="8"/>
        <v>niedrig</v>
      </c>
      <c r="E87" s="87"/>
      <c r="F87" s="87"/>
      <c r="G87" s="87"/>
      <c r="H87" s="87"/>
      <c r="I87" s="87"/>
      <c r="J87" s="87"/>
      <c r="K87" s="87"/>
      <c r="L87" s="87"/>
      <c r="M87" s="87"/>
      <c r="N87" s="87"/>
      <c r="O87" s="87"/>
      <c r="P87" s="110"/>
    </row>
    <row r="88" spans="1:16" x14ac:dyDescent="0.25">
      <c r="A88" s="305">
        <f t="shared" si="7"/>
        <v>78</v>
      </c>
      <c r="B88" s="302">
        <v>1715</v>
      </c>
      <c r="C88" s="306" t="str">
        <f t="shared" si="6"/>
        <v/>
      </c>
      <c r="D88" s="307" t="str">
        <f t="shared" si="8"/>
        <v>niedrig</v>
      </c>
      <c r="E88" s="87"/>
      <c r="F88" s="87"/>
      <c r="G88" s="87"/>
      <c r="H88" s="87"/>
      <c r="I88" s="87"/>
      <c r="J88" s="87"/>
      <c r="K88" s="87"/>
      <c r="L88" s="87"/>
      <c r="M88" s="87"/>
      <c r="N88" s="87"/>
      <c r="O88" s="87"/>
      <c r="P88" s="110"/>
    </row>
    <row r="89" spans="1:16" x14ac:dyDescent="0.25">
      <c r="A89" s="305">
        <f t="shared" si="7"/>
        <v>79</v>
      </c>
      <c r="B89" s="302">
        <v>2070</v>
      </c>
      <c r="C89" s="306" t="str">
        <f t="shared" si="6"/>
        <v>hoch</v>
      </c>
      <c r="D89" s="307" t="str">
        <f t="shared" si="8"/>
        <v/>
      </c>
      <c r="E89" s="87"/>
      <c r="F89" s="87"/>
      <c r="G89" s="87"/>
      <c r="H89" s="87"/>
      <c r="I89" s="87"/>
      <c r="J89" s="87"/>
      <c r="K89" s="87"/>
      <c r="L89" s="87"/>
      <c r="M89" s="87"/>
      <c r="N89" s="87"/>
      <c r="O89" s="87"/>
      <c r="P89" s="110"/>
    </row>
    <row r="90" spans="1:16" x14ac:dyDescent="0.25">
      <c r="A90" s="305">
        <f t="shared" si="7"/>
        <v>80</v>
      </c>
      <c r="B90" s="302">
        <v>1740</v>
      </c>
      <c r="C90" s="306" t="str">
        <f t="shared" si="6"/>
        <v/>
      </c>
      <c r="D90" s="307" t="str">
        <f t="shared" si="8"/>
        <v>niedrig</v>
      </c>
      <c r="E90" s="87"/>
      <c r="F90" s="87"/>
      <c r="G90" s="87"/>
      <c r="H90" s="87"/>
      <c r="I90" s="87"/>
      <c r="J90" s="87"/>
      <c r="K90" s="87"/>
      <c r="L90" s="87"/>
      <c r="M90" s="87"/>
      <c r="N90" s="87"/>
      <c r="O90" s="87"/>
      <c r="P90" s="110"/>
    </row>
    <row r="91" spans="1:16" x14ac:dyDescent="0.25">
      <c r="A91" s="305">
        <f t="shared" si="7"/>
        <v>81</v>
      </c>
      <c r="B91" s="302">
        <v>1575</v>
      </c>
      <c r="C91" s="306" t="str">
        <f t="shared" si="6"/>
        <v>niedrig</v>
      </c>
      <c r="D91" s="307" t="str">
        <f t="shared" si="8"/>
        <v>niedrig</v>
      </c>
      <c r="E91" s="87"/>
      <c r="F91" s="87"/>
      <c r="G91" s="87"/>
      <c r="H91" s="87"/>
      <c r="I91" s="87"/>
      <c r="J91" s="87"/>
      <c r="K91" s="87"/>
      <c r="L91" s="87"/>
      <c r="M91" s="87"/>
      <c r="N91" s="87"/>
      <c r="O91" s="87"/>
      <c r="P91" s="110"/>
    </row>
    <row r="92" spans="1:16" x14ac:dyDescent="0.25">
      <c r="A92" s="305">
        <f t="shared" si="7"/>
        <v>82</v>
      </c>
      <c r="B92" s="302">
        <v>1575</v>
      </c>
      <c r="C92" s="306" t="str">
        <f t="shared" si="6"/>
        <v>niedrig</v>
      </c>
      <c r="D92" s="307" t="str">
        <f t="shared" si="8"/>
        <v>niedrig</v>
      </c>
      <c r="E92" s="87"/>
      <c r="F92" s="87"/>
      <c r="G92" s="87"/>
      <c r="H92" s="87"/>
      <c r="I92" s="87"/>
      <c r="J92" s="87"/>
      <c r="K92" s="87"/>
      <c r="L92" s="87"/>
      <c r="M92" s="87"/>
      <c r="N92" s="87"/>
      <c r="O92" s="87"/>
      <c r="P92" s="110"/>
    </row>
    <row r="93" spans="1:16" x14ac:dyDescent="0.25">
      <c r="A93" s="305">
        <f t="shared" si="7"/>
        <v>83</v>
      </c>
      <c r="B93" s="302">
        <v>1575</v>
      </c>
      <c r="C93" s="306" t="str">
        <f t="shared" si="6"/>
        <v>niedrig</v>
      </c>
      <c r="D93" s="307" t="str">
        <f t="shared" si="8"/>
        <v>niedrig</v>
      </c>
      <c r="E93" s="87"/>
      <c r="F93" s="87"/>
      <c r="G93" s="87"/>
      <c r="H93" s="87"/>
      <c r="I93" s="87"/>
      <c r="J93" s="87"/>
      <c r="K93" s="87"/>
      <c r="L93" s="87"/>
      <c r="M93" s="87"/>
      <c r="N93" s="87"/>
      <c r="O93" s="87"/>
      <c r="P93" s="110"/>
    </row>
    <row r="94" spans="1:16" x14ac:dyDescent="0.25">
      <c r="A94" s="305">
        <f t="shared" si="7"/>
        <v>84</v>
      </c>
      <c r="B94" s="302">
        <v>1575</v>
      </c>
      <c r="C94" s="306" t="str">
        <f t="shared" si="6"/>
        <v>niedrig</v>
      </c>
      <c r="D94" s="307" t="str">
        <f t="shared" si="8"/>
        <v>niedrig</v>
      </c>
      <c r="E94" s="87"/>
      <c r="F94" s="87"/>
      <c r="G94" s="87"/>
      <c r="H94" s="87"/>
      <c r="I94" s="87"/>
      <c r="J94" s="87"/>
      <c r="K94" s="87"/>
      <c r="L94" s="87"/>
      <c r="M94" s="87"/>
      <c r="N94" s="87"/>
      <c r="O94" s="87"/>
      <c r="P94" s="110"/>
    </row>
    <row r="95" spans="1:16" x14ac:dyDescent="0.25">
      <c r="A95" s="305">
        <f t="shared" si="7"/>
        <v>85</v>
      </c>
      <c r="B95" s="302">
        <v>1575</v>
      </c>
      <c r="C95" s="306" t="str">
        <f t="shared" si="6"/>
        <v>niedrig</v>
      </c>
      <c r="D95" s="307" t="str">
        <f t="shared" si="8"/>
        <v>niedrig</v>
      </c>
      <c r="E95" s="87"/>
      <c r="F95" s="87"/>
      <c r="G95" s="87"/>
      <c r="H95" s="87"/>
      <c r="I95" s="87"/>
      <c r="J95" s="87"/>
      <c r="K95" s="87"/>
      <c r="L95" s="87"/>
      <c r="M95" s="87"/>
      <c r="N95" s="87"/>
      <c r="O95" s="87"/>
      <c r="P95" s="110"/>
    </row>
    <row r="96" spans="1:16" x14ac:dyDescent="0.25">
      <c r="A96" s="305">
        <f t="shared" si="7"/>
        <v>86</v>
      </c>
      <c r="B96" s="302">
        <v>1735</v>
      </c>
      <c r="C96" s="306" t="str">
        <f t="shared" si="6"/>
        <v/>
      </c>
      <c r="D96" s="307" t="str">
        <f t="shared" si="8"/>
        <v>niedrig</v>
      </c>
      <c r="E96" s="87"/>
      <c r="F96" s="87"/>
      <c r="G96" s="87"/>
      <c r="H96" s="87"/>
      <c r="I96" s="87"/>
      <c r="J96" s="87"/>
      <c r="K96" s="87"/>
      <c r="L96" s="87"/>
      <c r="M96" s="87"/>
      <c r="N96" s="87"/>
      <c r="O96" s="87"/>
      <c r="P96" s="110"/>
    </row>
    <row r="97" spans="1:16" x14ac:dyDescent="0.25">
      <c r="A97" s="305">
        <f t="shared" si="7"/>
        <v>87</v>
      </c>
      <c r="B97" s="302">
        <v>2005</v>
      </c>
      <c r="C97" s="306" t="str">
        <f t="shared" si="6"/>
        <v>hoch</v>
      </c>
      <c r="D97" s="307" t="str">
        <f t="shared" si="8"/>
        <v/>
      </c>
      <c r="E97" s="87"/>
      <c r="F97" s="87"/>
      <c r="G97" s="87"/>
      <c r="H97" s="87"/>
      <c r="I97" s="87"/>
      <c r="J97" s="87"/>
      <c r="K97" s="87"/>
      <c r="L97" s="87"/>
      <c r="M97" s="87"/>
      <c r="N97" s="87"/>
      <c r="O97" s="87"/>
      <c r="P97" s="110"/>
    </row>
    <row r="98" spans="1:16" x14ac:dyDescent="0.25">
      <c r="A98" s="305">
        <f t="shared" si="7"/>
        <v>88</v>
      </c>
      <c r="B98" s="302">
        <v>1895</v>
      </c>
      <c r="C98" s="306" t="str">
        <f t="shared" si="6"/>
        <v/>
      </c>
      <c r="D98" s="307" t="str">
        <f t="shared" si="8"/>
        <v/>
      </c>
      <c r="E98" s="87"/>
      <c r="F98" s="87"/>
      <c r="G98" s="87"/>
      <c r="H98" s="87"/>
      <c r="I98" s="87"/>
      <c r="J98" s="87"/>
      <c r="K98" s="87"/>
      <c r="L98" s="87"/>
      <c r="M98" s="87"/>
      <c r="N98" s="87"/>
      <c r="O98" s="87"/>
      <c r="P98" s="110"/>
    </row>
    <row r="99" spans="1:16" x14ac:dyDescent="0.25">
      <c r="A99" s="305">
        <f t="shared" si="7"/>
        <v>89</v>
      </c>
      <c r="B99" s="302">
        <v>1750</v>
      </c>
      <c r="C99" s="306" t="str">
        <f t="shared" si="6"/>
        <v/>
      </c>
      <c r="D99" s="307" t="str">
        <f t="shared" si="8"/>
        <v>niedrig</v>
      </c>
      <c r="E99" s="87"/>
      <c r="F99" s="87"/>
      <c r="G99" s="87"/>
      <c r="H99" s="87"/>
      <c r="I99" s="87"/>
      <c r="J99" s="87"/>
      <c r="K99" s="87"/>
      <c r="L99" s="87"/>
      <c r="M99" s="87"/>
      <c r="N99" s="87"/>
      <c r="O99" s="87"/>
      <c r="P99" s="110"/>
    </row>
    <row r="100" spans="1:16" x14ac:dyDescent="0.25">
      <c r="A100" s="305">
        <f t="shared" si="7"/>
        <v>90</v>
      </c>
      <c r="B100" s="302">
        <v>1715</v>
      </c>
      <c r="C100" s="306" t="str">
        <f t="shared" si="6"/>
        <v/>
      </c>
      <c r="D100" s="307" t="str">
        <f t="shared" si="8"/>
        <v>niedrig</v>
      </c>
      <c r="E100" s="87"/>
      <c r="F100" s="87"/>
      <c r="G100" s="87"/>
      <c r="H100" s="87"/>
      <c r="I100" s="87"/>
      <c r="J100" s="87"/>
      <c r="K100" s="87"/>
      <c r="L100" s="87"/>
      <c r="M100" s="87"/>
      <c r="N100" s="87"/>
      <c r="O100" s="87"/>
      <c r="P100" s="110"/>
    </row>
    <row r="101" spans="1:16" x14ac:dyDescent="0.25">
      <c r="A101" s="305">
        <f t="shared" si="7"/>
        <v>91</v>
      </c>
      <c r="B101" s="302">
        <v>2070</v>
      </c>
      <c r="C101" s="306" t="str">
        <f t="shared" si="6"/>
        <v>hoch</v>
      </c>
      <c r="D101" s="307" t="str">
        <f t="shared" si="8"/>
        <v/>
      </c>
      <c r="E101" s="87"/>
      <c r="F101" s="87"/>
      <c r="G101" s="87"/>
      <c r="H101" s="87"/>
      <c r="I101" s="87"/>
      <c r="J101" s="87"/>
      <c r="K101" s="87"/>
      <c r="L101" s="87"/>
      <c r="M101" s="87"/>
      <c r="N101" s="87"/>
      <c r="O101" s="87"/>
      <c r="P101" s="110"/>
    </row>
    <row r="102" spans="1:16" x14ac:dyDescent="0.25">
      <c r="A102" s="305">
        <f t="shared" si="7"/>
        <v>92</v>
      </c>
      <c r="B102" s="302">
        <v>1740</v>
      </c>
      <c r="C102" s="306" t="str">
        <f t="shared" si="6"/>
        <v/>
      </c>
      <c r="D102" s="307" t="str">
        <f t="shared" si="8"/>
        <v>niedrig</v>
      </c>
      <c r="E102" s="87"/>
      <c r="F102" s="87"/>
      <c r="G102" s="87"/>
      <c r="H102" s="87"/>
      <c r="I102" s="87"/>
      <c r="J102" s="87"/>
      <c r="K102" s="87"/>
      <c r="L102" s="87"/>
      <c r="M102" s="87"/>
      <c r="N102" s="87"/>
      <c r="O102" s="87"/>
      <c r="P102" s="110"/>
    </row>
    <row r="103" spans="1:16" x14ac:dyDescent="0.25">
      <c r="A103" s="305">
        <f t="shared" si="7"/>
        <v>93</v>
      </c>
      <c r="B103" s="302">
        <v>1735</v>
      </c>
      <c r="C103" s="306" t="str">
        <f t="shared" si="6"/>
        <v/>
      </c>
      <c r="D103" s="307" t="str">
        <f t="shared" si="8"/>
        <v>niedrig</v>
      </c>
      <c r="E103" s="87"/>
      <c r="F103" s="87"/>
      <c r="G103" s="87"/>
      <c r="H103" s="87"/>
      <c r="I103" s="87"/>
      <c r="J103" s="87"/>
      <c r="K103" s="87"/>
      <c r="L103" s="87"/>
      <c r="M103" s="87"/>
      <c r="N103" s="87"/>
      <c r="O103" s="87"/>
      <c r="P103" s="110"/>
    </row>
    <row r="104" spans="1:16" x14ac:dyDescent="0.25">
      <c r="A104" s="305">
        <f t="shared" si="7"/>
        <v>94</v>
      </c>
      <c r="B104" s="302">
        <v>2005</v>
      </c>
      <c r="C104" s="306" t="str">
        <f t="shared" si="6"/>
        <v>hoch</v>
      </c>
      <c r="D104" s="307" t="str">
        <f t="shared" si="8"/>
        <v/>
      </c>
      <c r="E104" s="87"/>
      <c r="F104" s="87"/>
      <c r="G104" s="87"/>
      <c r="H104" s="87"/>
      <c r="I104" s="87"/>
      <c r="J104" s="87"/>
      <c r="K104" s="87"/>
      <c r="L104" s="87"/>
      <c r="M104" s="87"/>
      <c r="N104" s="87"/>
      <c r="O104" s="87"/>
      <c r="P104" s="110"/>
    </row>
    <row r="105" spans="1:16" x14ac:dyDescent="0.25">
      <c r="A105" s="305">
        <f t="shared" si="7"/>
        <v>95</v>
      </c>
      <c r="B105" s="302">
        <v>1895</v>
      </c>
      <c r="C105" s="306" t="str">
        <f t="shared" si="6"/>
        <v/>
      </c>
      <c r="D105" s="307" t="str">
        <f t="shared" si="8"/>
        <v/>
      </c>
      <c r="E105" s="87"/>
      <c r="F105" s="87"/>
      <c r="G105" s="87"/>
      <c r="H105" s="87"/>
      <c r="I105" s="87"/>
      <c r="J105" s="87"/>
      <c r="K105" s="87"/>
      <c r="L105" s="87"/>
      <c r="M105" s="87"/>
      <c r="N105" s="87"/>
      <c r="O105" s="87"/>
      <c r="P105" s="110"/>
    </row>
    <row r="106" spans="1:16" x14ac:dyDescent="0.25">
      <c r="A106" s="305">
        <f t="shared" si="7"/>
        <v>96</v>
      </c>
      <c r="B106" s="302">
        <v>1750</v>
      </c>
      <c r="C106" s="306" t="str">
        <f t="shared" si="6"/>
        <v/>
      </c>
      <c r="D106" s="307" t="str">
        <f t="shared" si="8"/>
        <v>niedrig</v>
      </c>
      <c r="E106" s="87"/>
      <c r="F106" s="87"/>
      <c r="G106" s="87"/>
      <c r="H106" s="87"/>
      <c r="I106" s="87"/>
      <c r="J106" s="87"/>
      <c r="K106" s="87"/>
      <c r="L106" s="87"/>
      <c r="M106" s="87"/>
      <c r="N106" s="87"/>
      <c r="O106" s="87"/>
      <c r="P106" s="110"/>
    </row>
    <row r="107" spans="1:16" x14ac:dyDescent="0.25">
      <c r="A107" s="305">
        <f t="shared" si="7"/>
        <v>97</v>
      </c>
      <c r="B107" s="302">
        <v>1715</v>
      </c>
      <c r="C107" s="306" t="str">
        <f>IF(B107=0,"",IF(B107="","",IF(B107&gt;$J$14,"hoch",IF(B107&lt;$J$15,"niedrig",""))))</f>
        <v/>
      </c>
      <c r="D107" s="307" t="str">
        <f t="shared" si="8"/>
        <v>niedrig</v>
      </c>
      <c r="E107" s="87"/>
      <c r="F107" s="87"/>
      <c r="G107" s="87"/>
      <c r="H107" s="87"/>
      <c r="I107" s="87"/>
      <c r="J107" s="87"/>
      <c r="K107" s="87"/>
      <c r="L107" s="87"/>
      <c r="M107" s="87"/>
      <c r="N107" s="87"/>
      <c r="O107" s="87"/>
      <c r="P107" s="110"/>
    </row>
    <row r="108" spans="1:16" x14ac:dyDescent="0.25">
      <c r="A108" s="305">
        <f t="shared" si="7"/>
        <v>98</v>
      </c>
      <c r="B108" s="302">
        <v>2070</v>
      </c>
      <c r="C108" s="306" t="str">
        <f>IF(B108=0,"",IF(B108="","",IF(B108&gt;$J$14,"hoch",IF(B108&lt;$J$15,"niedrig",""))))</f>
        <v>hoch</v>
      </c>
      <c r="D108" s="307" t="str">
        <f t="shared" si="8"/>
        <v/>
      </c>
      <c r="E108" s="87"/>
      <c r="F108" s="87"/>
      <c r="G108" s="87"/>
      <c r="H108" s="87"/>
      <c r="I108" s="87"/>
      <c r="J108" s="87"/>
      <c r="K108" s="87"/>
      <c r="L108" s="87"/>
      <c r="M108" s="87"/>
      <c r="N108" s="87"/>
      <c r="O108" s="87"/>
      <c r="P108" s="110"/>
    </row>
    <row r="109" spans="1:16" x14ac:dyDescent="0.25">
      <c r="A109" s="305">
        <f t="shared" si="7"/>
        <v>99</v>
      </c>
      <c r="B109" s="302">
        <v>1740</v>
      </c>
      <c r="C109" s="306" t="str">
        <f>IF(B109=0,"",IF(B109="","",IF(B109&gt;$J$14,"hoch",IF(B109&lt;$J$15,"niedrig",""))))</f>
        <v/>
      </c>
      <c r="D109" s="307" t="str">
        <f t="shared" si="8"/>
        <v>niedrig</v>
      </c>
      <c r="E109" s="87"/>
      <c r="F109" s="87"/>
      <c r="G109" s="87"/>
      <c r="H109" s="87"/>
      <c r="I109" s="87"/>
      <c r="J109" s="87"/>
      <c r="K109" s="87"/>
      <c r="L109" s="87"/>
      <c r="M109" s="87"/>
      <c r="N109" s="87"/>
      <c r="O109" s="87"/>
      <c r="P109" s="110"/>
    </row>
    <row r="110" spans="1:16" ht="15" thickBot="1" x14ac:dyDescent="0.3">
      <c r="A110" s="118">
        <f t="shared" si="7"/>
        <v>100</v>
      </c>
      <c r="B110" s="302">
        <v>1740</v>
      </c>
      <c r="C110" s="167" t="str">
        <f>IF(B110=0,"",IF(B110="","",IF(B110&gt;$J$14,"hoch",IF(B110&lt;$J$15,"niedrig",""))))</f>
        <v/>
      </c>
      <c r="D110" s="168" t="str">
        <f t="shared" si="8"/>
        <v>niedrig</v>
      </c>
      <c r="E110" s="119"/>
      <c r="F110" s="119"/>
      <c r="G110" s="119"/>
      <c r="H110" s="119"/>
      <c r="I110" s="119"/>
      <c r="J110" s="119"/>
      <c r="K110" s="119"/>
      <c r="L110" s="119"/>
      <c r="M110" s="119"/>
      <c r="N110" s="119"/>
      <c r="O110" s="119"/>
      <c r="P110" s="120"/>
    </row>
    <row r="111" spans="1:16" ht="291" customHeight="1" x14ac:dyDescent="0.25"/>
  </sheetData>
  <sheetProtection password="CAEB" sheet="1" objects="1" scenarios="1" selectLockedCells="1"/>
  <mergeCells count="39">
    <mergeCell ref="E66:G70"/>
    <mergeCell ref="H66:P70"/>
    <mergeCell ref="G54:I55"/>
    <mergeCell ref="J54:J55"/>
    <mergeCell ref="K54:K55"/>
    <mergeCell ref="A1:P1"/>
    <mergeCell ref="A2:C2"/>
    <mergeCell ref="E2:P2"/>
    <mergeCell ref="L19:N19"/>
    <mergeCell ref="L20:N20"/>
    <mergeCell ref="A3:D4"/>
    <mergeCell ref="E3:F3"/>
    <mergeCell ref="G3:H3"/>
    <mergeCell ref="J3:L3"/>
    <mergeCell ref="E4:F4"/>
    <mergeCell ref="G4:H4"/>
    <mergeCell ref="J4:L4"/>
    <mergeCell ref="M3:P4"/>
    <mergeCell ref="A5:P5"/>
    <mergeCell ref="A6:P6"/>
    <mergeCell ref="C8:C10"/>
    <mergeCell ref="D8:D10"/>
    <mergeCell ref="A8:A10"/>
    <mergeCell ref="G46:I47"/>
    <mergeCell ref="B8:B10"/>
    <mergeCell ref="L18:N18"/>
    <mergeCell ref="J46:L47"/>
    <mergeCell ref="G8:H8"/>
    <mergeCell ref="K8:L8"/>
    <mergeCell ref="F10:P10"/>
    <mergeCell ref="J52:J53"/>
    <mergeCell ref="G48:I49"/>
    <mergeCell ref="G50:I51"/>
    <mergeCell ref="G52:I53"/>
    <mergeCell ref="K52:K53"/>
    <mergeCell ref="J48:J49"/>
    <mergeCell ref="J50:J51"/>
    <mergeCell ref="K48:K49"/>
    <mergeCell ref="K50:K51"/>
  </mergeCells>
  <conditionalFormatting sqref="J18">
    <cfRule type="cellIs" dxfId="20" priority="18" operator="greaterThanOrEqual">
      <formula>80</formula>
    </cfRule>
    <cfRule type="cellIs" dxfId="19" priority="23" operator="lessThan">
      <formula>80</formula>
    </cfRule>
    <cfRule type="cellIs" dxfId="18" priority="24" operator="lessThan">
      <formula>85</formula>
    </cfRule>
  </conditionalFormatting>
  <conditionalFormatting sqref="O18">
    <cfRule type="cellIs" dxfId="17" priority="17" stopIfTrue="1" operator="lessThanOrEqual">
      <formula>5</formula>
    </cfRule>
    <cfRule type="cellIs" dxfId="16" priority="21" operator="greaterThan">
      <formula>10</formula>
    </cfRule>
    <cfRule type="cellIs" dxfId="15" priority="22" operator="greaterThan">
      <formula>5</formula>
    </cfRule>
  </conditionalFormatting>
  <conditionalFormatting sqref="O20">
    <cfRule type="cellIs" dxfId="14" priority="13" stopIfTrue="1" operator="greaterThanOrEqual">
      <formula>100</formula>
    </cfRule>
    <cfRule type="cellIs" dxfId="13" priority="14" stopIfTrue="1" operator="lessThan">
      <formula>95</formula>
    </cfRule>
    <cfRule type="cellIs" dxfId="12" priority="15" stopIfTrue="1" operator="lessThan">
      <formula>100</formula>
    </cfRule>
  </conditionalFormatting>
  <conditionalFormatting sqref="J54">
    <cfRule type="cellIs" dxfId="11" priority="10" stopIfTrue="1" operator="equal">
      <formula>100</formula>
    </cfRule>
    <cfRule type="cellIs" dxfId="10" priority="11" operator="lessThan">
      <formula>50</formula>
    </cfRule>
    <cfRule type="cellIs" dxfId="9" priority="12" operator="greaterThanOrEqual">
      <formula>50</formula>
    </cfRule>
  </conditionalFormatting>
  <conditionalFormatting sqref="J50">
    <cfRule type="cellIs" dxfId="8" priority="7" stopIfTrue="1" operator="greaterThanOrEqual">
      <formula>100</formula>
    </cfRule>
    <cfRule type="cellIs" dxfId="7" priority="8" stopIfTrue="1" operator="lessThan">
      <formula>95</formula>
    </cfRule>
    <cfRule type="cellIs" dxfId="6" priority="9" stopIfTrue="1" operator="lessThan">
      <formula>100</formula>
    </cfRule>
  </conditionalFormatting>
  <conditionalFormatting sqref="J48">
    <cfRule type="cellIs" dxfId="5" priority="4" operator="greaterThanOrEqual">
      <formula>80</formula>
    </cfRule>
    <cfRule type="cellIs" dxfId="4" priority="5" operator="lessThan">
      <formula>80</formula>
    </cfRule>
    <cfRule type="cellIs" dxfId="3" priority="6" operator="lessThan">
      <formula>85</formula>
    </cfRule>
  </conditionalFormatting>
  <conditionalFormatting sqref="J52">
    <cfRule type="cellIs" dxfId="2" priority="1" stopIfTrue="1" operator="lessThanOrEqual">
      <formula>5</formula>
    </cfRule>
    <cfRule type="cellIs" dxfId="1" priority="2" operator="greaterThan">
      <formula>10</formula>
    </cfRule>
    <cfRule type="cellIs" dxfId="0" priority="3" operator="lessThanOrEqual">
      <formula>10</formula>
    </cfRule>
  </conditionalFormatting>
  <pageMargins left="0.7" right="0.7" top="0.75" bottom="0.75" header="0.3" footer="0.3"/>
  <pageSetup paperSize="9" scale="61" orientation="portrait" r:id="rId1"/>
  <headerFooter alignWithMargins="0"/>
  <rowBreaks count="1" manualBreakCount="1">
    <brk id="3" max="15" man="1"/>
  </rowBreaks>
  <colBreaks count="1" manualBreakCount="1">
    <brk id="8" max="6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FFFF99"/>
  </sheetPr>
  <dimension ref="A1:DN15"/>
  <sheetViews>
    <sheetView showGridLines="0" zoomScale="59" zoomScaleNormal="59" workbookViewId="0">
      <pane xSplit="1" topLeftCell="B1" activePane="topRight" state="frozen"/>
      <selection pane="topRight"/>
    </sheetView>
  </sheetViews>
  <sheetFormatPr baseColWidth="10" defaultColWidth="11.44140625" defaultRowHeight="13.2" x14ac:dyDescent="0.25"/>
  <cols>
    <col min="1" max="1" width="36.44140625" style="123" customWidth="1"/>
    <col min="2" max="2" width="11.44140625" style="123" customWidth="1"/>
    <col min="3" max="101" width="11.44140625" style="123"/>
    <col min="102" max="102" width="5" style="123" customWidth="1"/>
    <col min="103" max="103" width="11.44140625" style="139"/>
    <col min="104" max="16384" width="11.44140625" style="123"/>
  </cols>
  <sheetData>
    <row r="1" spans="1:118" ht="30" customHeight="1" thickBot="1" x14ac:dyDescent="0.3">
      <c r="A1" s="158" t="s">
        <v>148</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60"/>
    </row>
    <row r="2" spans="1:118" s="144" customFormat="1" ht="33.75" customHeight="1" thickBot="1" x14ac:dyDescent="0.3">
      <c r="A2" s="155" t="s">
        <v>72</v>
      </c>
      <c r="B2" s="156">
        <v>1</v>
      </c>
      <c r="C2" s="157">
        <v>2</v>
      </c>
      <c r="D2" s="157">
        <v>3</v>
      </c>
      <c r="E2" s="157">
        <v>4</v>
      </c>
      <c r="F2" s="157">
        <v>5</v>
      </c>
      <c r="G2" s="157">
        <v>6</v>
      </c>
      <c r="H2" s="157">
        <v>7</v>
      </c>
      <c r="I2" s="157">
        <v>8</v>
      </c>
      <c r="J2" s="157">
        <v>9</v>
      </c>
      <c r="K2" s="157">
        <v>10</v>
      </c>
      <c r="L2" s="157">
        <v>11</v>
      </c>
      <c r="M2" s="157">
        <v>12</v>
      </c>
      <c r="N2" s="157">
        <v>13</v>
      </c>
      <c r="O2" s="157">
        <v>14</v>
      </c>
      <c r="P2" s="157">
        <v>15</v>
      </c>
      <c r="Q2" s="157">
        <v>16</v>
      </c>
      <c r="R2" s="157">
        <v>17</v>
      </c>
      <c r="S2" s="157">
        <v>18</v>
      </c>
      <c r="T2" s="157">
        <v>19</v>
      </c>
      <c r="U2" s="157">
        <v>20</v>
      </c>
      <c r="V2" s="157">
        <v>21</v>
      </c>
      <c r="W2" s="157">
        <v>22</v>
      </c>
      <c r="X2" s="157">
        <v>23</v>
      </c>
      <c r="Y2" s="157">
        <v>24</v>
      </c>
      <c r="Z2" s="157">
        <v>25</v>
      </c>
      <c r="AA2" s="157">
        <v>26</v>
      </c>
      <c r="AB2" s="157">
        <v>27</v>
      </c>
      <c r="AC2" s="157">
        <v>28</v>
      </c>
      <c r="AD2" s="157">
        <v>29</v>
      </c>
      <c r="AE2" s="157">
        <v>30</v>
      </c>
      <c r="AF2" s="157">
        <v>31</v>
      </c>
      <c r="AG2" s="157">
        <v>32</v>
      </c>
      <c r="AH2" s="157">
        <v>33</v>
      </c>
      <c r="AI2" s="157">
        <v>34</v>
      </c>
      <c r="AJ2" s="157">
        <v>35</v>
      </c>
      <c r="AK2" s="157">
        <v>36</v>
      </c>
      <c r="AL2" s="157">
        <v>37</v>
      </c>
      <c r="AM2" s="157">
        <v>38</v>
      </c>
      <c r="AN2" s="157">
        <v>39</v>
      </c>
      <c r="AO2" s="157">
        <v>40</v>
      </c>
      <c r="AP2" s="157">
        <v>41</v>
      </c>
      <c r="AQ2" s="157">
        <v>42</v>
      </c>
      <c r="AR2" s="157">
        <v>43</v>
      </c>
      <c r="AS2" s="157">
        <v>44</v>
      </c>
      <c r="AT2" s="157">
        <v>45</v>
      </c>
      <c r="AU2" s="157">
        <v>46</v>
      </c>
      <c r="AV2" s="157">
        <v>47</v>
      </c>
      <c r="AW2" s="157">
        <v>48</v>
      </c>
      <c r="AX2" s="157">
        <v>49</v>
      </c>
      <c r="AY2" s="157">
        <v>50</v>
      </c>
      <c r="AZ2" s="157">
        <v>51</v>
      </c>
      <c r="BA2" s="157">
        <v>52</v>
      </c>
      <c r="BB2" s="157">
        <v>53</v>
      </c>
      <c r="BC2" s="157">
        <v>54</v>
      </c>
      <c r="BD2" s="157">
        <v>55</v>
      </c>
      <c r="BE2" s="157">
        <v>56</v>
      </c>
      <c r="BF2" s="157">
        <v>57</v>
      </c>
      <c r="BG2" s="157">
        <v>58</v>
      </c>
      <c r="BH2" s="157">
        <v>59</v>
      </c>
      <c r="BI2" s="157">
        <v>60</v>
      </c>
      <c r="BJ2" s="157">
        <v>61</v>
      </c>
      <c r="BK2" s="157">
        <v>62</v>
      </c>
      <c r="BL2" s="157">
        <v>63</v>
      </c>
      <c r="BM2" s="157">
        <v>64</v>
      </c>
      <c r="BN2" s="157">
        <v>65</v>
      </c>
      <c r="BO2" s="157">
        <v>66</v>
      </c>
      <c r="BP2" s="157">
        <v>67</v>
      </c>
      <c r="BQ2" s="157">
        <v>68</v>
      </c>
      <c r="BR2" s="157">
        <v>69</v>
      </c>
      <c r="BS2" s="157">
        <v>70</v>
      </c>
      <c r="BT2" s="157">
        <v>71</v>
      </c>
      <c r="BU2" s="157">
        <v>72</v>
      </c>
      <c r="BV2" s="157">
        <v>73</v>
      </c>
      <c r="BW2" s="157">
        <v>74</v>
      </c>
      <c r="BX2" s="157">
        <v>75</v>
      </c>
      <c r="BY2" s="157">
        <v>76</v>
      </c>
      <c r="BZ2" s="157">
        <v>77</v>
      </c>
      <c r="CA2" s="157">
        <v>78</v>
      </c>
      <c r="CB2" s="157">
        <v>79</v>
      </c>
      <c r="CC2" s="157">
        <v>80</v>
      </c>
      <c r="CD2" s="157">
        <f>CC2+1</f>
        <v>81</v>
      </c>
      <c r="CE2" s="157">
        <f t="shared" ref="CE2:CM2" si="0">CD2+1</f>
        <v>82</v>
      </c>
      <c r="CF2" s="157">
        <f t="shared" si="0"/>
        <v>83</v>
      </c>
      <c r="CG2" s="157">
        <f t="shared" si="0"/>
        <v>84</v>
      </c>
      <c r="CH2" s="157">
        <f t="shared" si="0"/>
        <v>85</v>
      </c>
      <c r="CI2" s="157">
        <f t="shared" si="0"/>
        <v>86</v>
      </c>
      <c r="CJ2" s="157">
        <f t="shared" si="0"/>
        <v>87</v>
      </c>
      <c r="CK2" s="157">
        <f t="shared" si="0"/>
        <v>88</v>
      </c>
      <c r="CL2" s="157">
        <f t="shared" si="0"/>
        <v>89</v>
      </c>
      <c r="CM2" s="157">
        <f t="shared" si="0"/>
        <v>90</v>
      </c>
      <c r="CN2" s="157">
        <f t="shared" ref="CN2:CW2" si="1">CM2+1</f>
        <v>91</v>
      </c>
      <c r="CO2" s="157">
        <f t="shared" si="1"/>
        <v>92</v>
      </c>
      <c r="CP2" s="157">
        <f t="shared" si="1"/>
        <v>93</v>
      </c>
      <c r="CQ2" s="157">
        <f t="shared" si="1"/>
        <v>94</v>
      </c>
      <c r="CR2" s="157">
        <f t="shared" si="1"/>
        <v>95</v>
      </c>
      <c r="CS2" s="157">
        <f t="shared" si="1"/>
        <v>96</v>
      </c>
      <c r="CT2" s="157">
        <f t="shared" si="1"/>
        <v>97</v>
      </c>
      <c r="CU2" s="157">
        <f t="shared" si="1"/>
        <v>98</v>
      </c>
      <c r="CV2" s="157">
        <f t="shared" si="1"/>
        <v>99</v>
      </c>
      <c r="CW2" s="157">
        <f t="shared" si="1"/>
        <v>100</v>
      </c>
      <c r="CX2" s="142"/>
      <c r="CY2" s="143" t="s">
        <v>117</v>
      </c>
    </row>
    <row r="3" spans="1:118" ht="22.5" customHeight="1" thickBot="1" x14ac:dyDescent="0.3">
      <c r="A3" s="129" t="s">
        <v>99</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c r="CN3" s="140"/>
      <c r="CO3" s="140"/>
      <c r="CP3" s="140"/>
      <c r="CQ3" s="140"/>
      <c r="CR3" s="140"/>
      <c r="CS3" s="140"/>
      <c r="CT3" s="140"/>
      <c r="CU3" s="140"/>
      <c r="CV3" s="140"/>
      <c r="CW3" s="141"/>
      <c r="CX3" s="124"/>
      <c r="CY3" s="136"/>
      <c r="CZ3" s="124"/>
      <c r="DA3" s="124"/>
      <c r="DB3" s="124"/>
      <c r="DC3" s="124"/>
      <c r="DD3" s="124"/>
      <c r="DE3" s="124"/>
      <c r="DF3" s="124"/>
      <c r="DG3" s="124"/>
      <c r="DH3" s="124"/>
      <c r="DI3" s="124"/>
      <c r="DJ3" s="124"/>
      <c r="DK3" s="124"/>
      <c r="DL3" s="124"/>
      <c r="DM3" s="124"/>
      <c r="DN3" s="124"/>
    </row>
    <row r="4" spans="1:118" ht="20.100000000000001" customHeight="1" x14ac:dyDescent="0.25">
      <c r="A4" s="130" t="s">
        <v>100</v>
      </c>
      <c r="B4" s="145">
        <v>75</v>
      </c>
      <c r="C4" s="146">
        <v>130</v>
      </c>
      <c r="D4" s="146">
        <v>195</v>
      </c>
      <c r="E4" s="146">
        <v>275</v>
      </c>
      <c r="F4" s="146">
        <v>370</v>
      </c>
      <c r="G4" s="146">
        <v>480</v>
      </c>
      <c r="H4" s="146">
        <v>590</v>
      </c>
      <c r="I4" s="146">
        <v>695</v>
      </c>
      <c r="J4" s="146">
        <v>795</v>
      </c>
      <c r="K4" s="146">
        <v>890</v>
      </c>
      <c r="L4" s="146">
        <v>980</v>
      </c>
      <c r="M4" s="146">
        <v>1068</v>
      </c>
      <c r="N4" s="146">
        <v>1153</v>
      </c>
      <c r="O4" s="146">
        <v>1235</v>
      </c>
      <c r="P4" s="146">
        <v>1315</v>
      </c>
      <c r="Q4" s="146">
        <v>1395</v>
      </c>
      <c r="R4" s="146">
        <v>1475</v>
      </c>
      <c r="S4" s="146">
        <v>1565</v>
      </c>
      <c r="T4" s="146">
        <v>1655</v>
      </c>
      <c r="U4" s="146">
        <v>1740</v>
      </c>
      <c r="V4" s="146">
        <v>1815</v>
      </c>
      <c r="W4" s="146">
        <v>1894</v>
      </c>
      <c r="X4" s="146">
        <v>1934</v>
      </c>
      <c r="Y4" s="146">
        <v>1974</v>
      </c>
      <c r="Z4" s="146">
        <v>1989</v>
      </c>
      <c r="AA4" s="146">
        <v>2004</v>
      </c>
      <c r="AB4" s="146">
        <v>2011</v>
      </c>
      <c r="AC4" s="146">
        <v>2017</v>
      </c>
      <c r="AD4" s="146">
        <v>2021</v>
      </c>
      <c r="AE4" s="146">
        <v>2027</v>
      </c>
      <c r="AF4" s="146">
        <v>2032</v>
      </c>
      <c r="AG4" s="146">
        <v>2037</v>
      </c>
      <c r="AH4" s="146">
        <v>2042</v>
      </c>
      <c r="AI4" s="146">
        <v>2047</v>
      </c>
      <c r="AJ4" s="146">
        <v>2052</v>
      </c>
      <c r="AK4" s="146">
        <v>2056</v>
      </c>
      <c r="AL4" s="146">
        <v>2060</v>
      </c>
      <c r="AM4" s="146">
        <v>2064</v>
      </c>
      <c r="AN4" s="146">
        <v>2068</v>
      </c>
      <c r="AO4" s="146">
        <v>2072</v>
      </c>
      <c r="AP4" s="146">
        <v>2076</v>
      </c>
      <c r="AQ4" s="146">
        <v>2080</v>
      </c>
      <c r="AR4" s="146">
        <v>2084</v>
      </c>
      <c r="AS4" s="146">
        <v>2088</v>
      </c>
      <c r="AT4" s="146">
        <v>2092</v>
      </c>
      <c r="AU4" s="146">
        <v>2096</v>
      </c>
      <c r="AV4" s="146">
        <v>2100</v>
      </c>
      <c r="AW4" s="146">
        <v>2104</v>
      </c>
      <c r="AX4" s="146">
        <v>2108</v>
      </c>
      <c r="AY4" s="146">
        <v>2112</v>
      </c>
      <c r="AZ4" s="146">
        <v>2116</v>
      </c>
      <c r="BA4" s="146">
        <v>2120</v>
      </c>
      <c r="BB4" s="146">
        <v>2124</v>
      </c>
      <c r="BC4" s="146">
        <v>2128</v>
      </c>
      <c r="BD4" s="146">
        <v>2132</v>
      </c>
      <c r="BE4" s="146">
        <v>2136</v>
      </c>
      <c r="BF4" s="146">
        <v>2140</v>
      </c>
      <c r="BG4" s="146">
        <v>2144</v>
      </c>
      <c r="BH4" s="146">
        <v>2148</v>
      </c>
      <c r="BI4" s="146">
        <v>2152</v>
      </c>
      <c r="BJ4" s="146">
        <v>2156</v>
      </c>
      <c r="BK4" s="146">
        <v>2160</v>
      </c>
      <c r="BL4" s="146">
        <v>2164</v>
      </c>
      <c r="BM4" s="146">
        <v>2168</v>
      </c>
      <c r="BN4" s="146">
        <v>2172</v>
      </c>
      <c r="BO4" s="146">
        <v>2176</v>
      </c>
      <c r="BP4" s="146">
        <v>2180</v>
      </c>
      <c r="BQ4" s="146">
        <v>2184</v>
      </c>
      <c r="BR4" s="146">
        <v>2188</v>
      </c>
      <c r="BS4" s="146">
        <v>2192</v>
      </c>
      <c r="BT4" s="146">
        <v>2196</v>
      </c>
      <c r="BU4" s="146">
        <v>2200</v>
      </c>
      <c r="BV4" s="146">
        <v>2202</v>
      </c>
      <c r="BW4" s="146">
        <v>2204</v>
      </c>
      <c r="BX4" s="146">
        <v>2206</v>
      </c>
      <c r="BY4" s="146">
        <v>2208</v>
      </c>
      <c r="BZ4" s="146">
        <v>2210</v>
      </c>
      <c r="CA4" s="146">
        <v>2212</v>
      </c>
      <c r="CB4" s="146">
        <v>2214</v>
      </c>
      <c r="CC4" s="146">
        <v>2216</v>
      </c>
      <c r="CD4" s="146">
        <v>2218</v>
      </c>
      <c r="CE4" s="146">
        <v>2220</v>
      </c>
      <c r="CF4" s="146">
        <v>2222</v>
      </c>
      <c r="CG4" s="146">
        <v>2224</v>
      </c>
      <c r="CH4" s="146">
        <v>2225</v>
      </c>
      <c r="CI4" s="146">
        <v>2226</v>
      </c>
      <c r="CJ4" s="146">
        <v>2227</v>
      </c>
      <c r="CK4" s="146">
        <v>2228</v>
      </c>
      <c r="CL4" s="146">
        <v>2229</v>
      </c>
      <c r="CM4" s="146">
        <v>2230</v>
      </c>
      <c r="CN4" s="146">
        <v>2231</v>
      </c>
      <c r="CO4" s="146">
        <v>2232</v>
      </c>
      <c r="CP4" s="146">
        <v>2233</v>
      </c>
      <c r="CQ4" s="146">
        <v>2234</v>
      </c>
      <c r="CR4" s="146">
        <v>2235</v>
      </c>
      <c r="CS4" s="146">
        <v>2236</v>
      </c>
      <c r="CT4" s="146">
        <v>2237</v>
      </c>
      <c r="CU4" s="146">
        <v>2238</v>
      </c>
      <c r="CV4" s="146">
        <v>2239</v>
      </c>
      <c r="CW4" s="147">
        <v>2240</v>
      </c>
      <c r="CX4" s="229"/>
      <c r="CY4" s="137" t="s">
        <v>101</v>
      </c>
      <c r="CZ4" s="124"/>
      <c r="DA4" s="124"/>
      <c r="DB4" s="124"/>
      <c r="DC4" s="124"/>
      <c r="DD4" s="124"/>
      <c r="DE4" s="124"/>
      <c r="DF4" s="124"/>
      <c r="DG4" s="124"/>
      <c r="DH4" s="124"/>
      <c r="DI4" s="124"/>
      <c r="DJ4" s="124"/>
      <c r="DK4" s="124"/>
      <c r="DL4" s="124"/>
      <c r="DM4" s="124"/>
      <c r="DN4" s="124"/>
    </row>
    <row r="5" spans="1:118" s="125" customFormat="1" ht="20.100000000000001" customHeight="1" x14ac:dyDescent="0.25">
      <c r="A5" s="131" t="s">
        <v>102</v>
      </c>
      <c r="B5" s="148">
        <v>75</v>
      </c>
      <c r="C5" s="149">
        <v>130</v>
      </c>
      <c r="D5" s="149">
        <v>195</v>
      </c>
      <c r="E5" s="149">
        <v>275</v>
      </c>
      <c r="F5" s="149">
        <v>367</v>
      </c>
      <c r="G5" s="149">
        <v>475</v>
      </c>
      <c r="H5" s="149">
        <v>583</v>
      </c>
      <c r="I5" s="149">
        <v>685</v>
      </c>
      <c r="J5" s="149">
        <v>782</v>
      </c>
      <c r="K5" s="149">
        <v>874</v>
      </c>
      <c r="L5" s="149">
        <v>961</v>
      </c>
      <c r="M5" s="149">
        <v>1043</v>
      </c>
      <c r="N5" s="149">
        <v>1123</v>
      </c>
      <c r="O5" s="149">
        <v>1197</v>
      </c>
      <c r="P5" s="149">
        <v>1264</v>
      </c>
      <c r="Q5" s="149">
        <v>1330</v>
      </c>
      <c r="R5" s="149">
        <v>1400</v>
      </c>
      <c r="S5" s="149">
        <v>1475</v>
      </c>
      <c r="T5" s="149">
        <v>1555</v>
      </c>
      <c r="U5" s="149">
        <v>1640</v>
      </c>
      <c r="V5" s="149">
        <v>1711</v>
      </c>
      <c r="W5" s="149">
        <v>1790</v>
      </c>
      <c r="X5" s="149">
        <v>1830</v>
      </c>
      <c r="Y5" s="149">
        <v>1870</v>
      </c>
      <c r="Z5" s="149">
        <v>1885</v>
      </c>
      <c r="AA5" s="149">
        <v>1900</v>
      </c>
      <c r="AB5" s="149">
        <v>1905</v>
      </c>
      <c r="AC5" s="149">
        <v>1911</v>
      </c>
      <c r="AD5" s="149">
        <v>1915</v>
      </c>
      <c r="AE5" s="149">
        <v>1920</v>
      </c>
      <c r="AF5" s="149">
        <v>1923</v>
      </c>
      <c r="AG5" s="149">
        <v>1925</v>
      </c>
      <c r="AH5" s="149">
        <v>1928</v>
      </c>
      <c r="AI5" s="149">
        <v>1931</v>
      </c>
      <c r="AJ5" s="149">
        <v>1933</v>
      </c>
      <c r="AK5" s="149">
        <v>1935</v>
      </c>
      <c r="AL5" s="149">
        <v>1938</v>
      </c>
      <c r="AM5" s="149">
        <v>1940</v>
      </c>
      <c r="AN5" s="149">
        <v>1943</v>
      </c>
      <c r="AO5" s="149">
        <v>1945</v>
      </c>
      <c r="AP5" s="149">
        <v>1948</v>
      </c>
      <c r="AQ5" s="149">
        <v>1951</v>
      </c>
      <c r="AR5" s="149">
        <v>1953</v>
      </c>
      <c r="AS5" s="149">
        <v>1955</v>
      </c>
      <c r="AT5" s="149">
        <v>1958</v>
      </c>
      <c r="AU5" s="149">
        <v>1960</v>
      </c>
      <c r="AV5" s="149">
        <v>1963</v>
      </c>
      <c r="AW5" s="149">
        <v>1965</v>
      </c>
      <c r="AX5" s="149">
        <v>1968</v>
      </c>
      <c r="AY5" s="149">
        <v>1971</v>
      </c>
      <c r="AZ5" s="149">
        <v>1973</v>
      </c>
      <c r="BA5" s="149">
        <v>1975</v>
      </c>
      <c r="BB5" s="149">
        <v>1978</v>
      </c>
      <c r="BC5" s="149">
        <v>1980</v>
      </c>
      <c r="BD5" s="149">
        <v>1984</v>
      </c>
      <c r="BE5" s="149">
        <v>1985</v>
      </c>
      <c r="BF5" s="149">
        <v>1989</v>
      </c>
      <c r="BG5" s="149">
        <v>1991</v>
      </c>
      <c r="BH5" s="149">
        <v>1993</v>
      </c>
      <c r="BI5" s="149">
        <v>1995</v>
      </c>
      <c r="BJ5" s="149">
        <v>1998</v>
      </c>
      <c r="BK5" s="149">
        <v>2000</v>
      </c>
      <c r="BL5" s="149">
        <v>2003</v>
      </c>
      <c r="BM5" s="149">
        <v>2005</v>
      </c>
      <c r="BN5" s="149">
        <v>2008</v>
      </c>
      <c r="BO5" s="149">
        <v>2011</v>
      </c>
      <c r="BP5" s="149">
        <v>2013</v>
      </c>
      <c r="BQ5" s="149">
        <v>2015</v>
      </c>
      <c r="BR5" s="149">
        <v>2018</v>
      </c>
      <c r="BS5" s="149">
        <v>2020</v>
      </c>
      <c r="BT5" s="149">
        <v>2023</v>
      </c>
      <c r="BU5" s="149">
        <v>2025</v>
      </c>
      <c r="BV5" s="149">
        <v>2028</v>
      </c>
      <c r="BW5" s="149">
        <v>2031</v>
      </c>
      <c r="BX5" s="149">
        <v>2033</v>
      </c>
      <c r="BY5" s="149">
        <v>2035</v>
      </c>
      <c r="BZ5" s="149">
        <v>2038</v>
      </c>
      <c r="CA5" s="149">
        <v>2040</v>
      </c>
      <c r="CB5" s="149">
        <v>2043</v>
      </c>
      <c r="CC5" s="149">
        <v>2045</v>
      </c>
      <c r="CD5" s="149">
        <v>2046</v>
      </c>
      <c r="CE5" s="149">
        <v>2047</v>
      </c>
      <c r="CF5" s="149">
        <v>2048</v>
      </c>
      <c r="CG5" s="149">
        <v>2049</v>
      </c>
      <c r="CH5" s="149">
        <v>2050</v>
      </c>
      <c r="CI5" s="149">
        <v>2051</v>
      </c>
      <c r="CJ5" s="149">
        <v>2052</v>
      </c>
      <c r="CK5" s="149">
        <v>2053</v>
      </c>
      <c r="CL5" s="149">
        <v>2054</v>
      </c>
      <c r="CM5" s="149">
        <v>2055</v>
      </c>
      <c r="CN5" s="149">
        <v>2056</v>
      </c>
      <c r="CO5" s="149">
        <v>2057</v>
      </c>
      <c r="CP5" s="149">
        <v>2058</v>
      </c>
      <c r="CQ5" s="149">
        <v>2059</v>
      </c>
      <c r="CR5" s="149">
        <v>2060</v>
      </c>
      <c r="CS5" s="149">
        <v>2061</v>
      </c>
      <c r="CT5" s="149">
        <v>2062</v>
      </c>
      <c r="CU5" s="149">
        <v>2063</v>
      </c>
      <c r="CV5" s="149">
        <v>2064</v>
      </c>
      <c r="CW5" s="150">
        <v>2065</v>
      </c>
      <c r="CX5" s="134"/>
      <c r="CY5" s="137" t="s">
        <v>101</v>
      </c>
      <c r="CZ5" s="124"/>
      <c r="DA5" s="124"/>
      <c r="DB5" s="124"/>
      <c r="DC5" s="124"/>
      <c r="DD5" s="124"/>
      <c r="DE5" s="124"/>
      <c r="DF5" s="124"/>
      <c r="DG5" s="124"/>
      <c r="DH5" s="124"/>
      <c r="DI5" s="124"/>
      <c r="DJ5" s="124"/>
      <c r="DK5" s="124"/>
      <c r="DL5" s="124"/>
      <c r="DM5" s="124"/>
      <c r="DN5" s="124"/>
    </row>
    <row r="6" spans="1:118" s="125" customFormat="1" ht="20.100000000000001" customHeight="1" x14ac:dyDescent="0.25">
      <c r="A6" s="131" t="s">
        <v>103</v>
      </c>
      <c r="B6" s="148">
        <v>75</v>
      </c>
      <c r="C6" s="149">
        <v>125</v>
      </c>
      <c r="D6" s="149">
        <v>190</v>
      </c>
      <c r="E6" s="149">
        <v>270</v>
      </c>
      <c r="F6" s="149">
        <v>360</v>
      </c>
      <c r="G6" s="149">
        <v>465</v>
      </c>
      <c r="H6" s="149">
        <v>570</v>
      </c>
      <c r="I6" s="149">
        <v>670</v>
      </c>
      <c r="J6" s="149">
        <v>765</v>
      </c>
      <c r="K6" s="149">
        <v>855</v>
      </c>
      <c r="L6" s="149">
        <v>940</v>
      </c>
      <c r="M6" s="149">
        <v>1020</v>
      </c>
      <c r="N6" s="149">
        <v>1098</v>
      </c>
      <c r="O6" s="149">
        <v>1171</v>
      </c>
      <c r="P6" s="149">
        <v>1236</v>
      </c>
      <c r="Q6" s="149">
        <v>1301</v>
      </c>
      <c r="R6" s="149">
        <v>1369</v>
      </c>
      <c r="S6" s="149">
        <v>1443</v>
      </c>
      <c r="T6" s="149">
        <v>1521</v>
      </c>
      <c r="U6" s="149">
        <v>1604</v>
      </c>
      <c r="V6" s="149">
        <v>1673</v>
      </c>
      <c r="W6" s="149">
        <v>1751</v>
      </c>
      <c r="X6" s="149">
        <v>1790</v>
      </c>
      <c r="Y6" s="149">
        <v>1829</v>
      </c>
      <c r="Z6" s="149">
        <v>1844</v>
      </c>
      <c r="AA6" s="149">
        <v>1858</v>
      </c>
      <c r="AB6" s="149">
        <v>1863</v>
      </c>
      <c r="AC6" s="149">
        <v>1869</v>
      </c>
      <c r="AD6" s="149">
        <v>1873</v>
      </c>
      <c r="AE6" s="149">
        <v>1878</v>
      </c>
      <c r="AF6" s="149">
        <v>1881</v>
      </c>
      <c r="AG6" s="149">
        <v>1883</v>
      </c>
      <c r="AH6" s="149">
        <v>1886</v>
      </c>
      <c r="AI6" s="149">
        <v>1889</v>
      </c>
      <c r="AJ6" s="149">
        <v>1891</v>
      </c>
      <c r="AK6" s="149">
        <v>1893</v>
      </c>
      <c r="AL6" s="149">
        <v>1895</v>
      </c>
      <c r="AM6" s="149">
        <v>1897</v>
      </c>
      <c r="AN6" s="149">
        <v>1900</v>
      </c>
      <c r="AO6" s="149">
        <v>1902</v>
      </c>
      <c r="AP6" s="149">
        <v>1905</v>
      </c>
      <c r="AQ6" s="149">
        <v>1908</v>
      </c>
      <c r="AR6" s="149">
        <v>1910</v>
      </c>
      <c r="AS6" s="149">
        <v>1912</v>
      </c>
      <c r="AT6" s="149">
        <v>1915</v>
      </c>
      <c r="AU6" s="149">
        <v>1917</v>
      </c>
      <c r="AV6" s="149">
        <v>1920</v>
      </c>
      <c r="AW6" s="149">
        <v>1922</v>
      </c>
      <c r="AX6" s="149">
        <v>1925</v>
      </c>
      <c r="AY6" s="149">
        <v>1928</v>
      </c>
      <c r="AZ6" s="149">
        <v>1930</v>
      </c>
      <c r="BA6" s="149">
        <v>1932</v>
      </c>
      <c r="BB6" s="149">
        <v>1934</v>
      </c>
      <c r="BC6" s="149">
        <v>1936</v>
      </c>
      <c r="BD6" s="149">
        <v>1939</v>
      </c>
      <c r="BE6" s="149">
        <v>1942</v>
      </c>
      <c r="BF6" s="149">
        <v>1945</v>
      </c>
      <c r="BG6" s="149">
        <v>1947</v>
      </c>
      <c r="BH6" s="149">
        <v>1949</v>
      </c>
      <c r="BI6" s="149">
        <v>1951</v>
      </c>
      <c r="BJ6" s="149">
        <v>1954</v>
      </c>
      <c r="BK6" s="149">
        <v>1956</v>
      </c>
      <c r="BL6" s="149">
        <v>1959</v>
      </c>
      <c r="BM6" s="149">
        <v>1961</v>
      </c>
      <c r="BN6" s="149">
        <v>1964</v>
      </c>
      <c r="BO6" s="149">
        <v>1967</v>
      </c>
      <c r="BP6" s="149">
        <v>1969</v>
      </c>
      <c r="BQ6" s="149">
        <v>1971</v>
      </c>
      <c r="BR6" s="149">
        <v>1974</v>
      </c>
      <c r="BS6" s="149">
        <v>1976</v>
      </c>
      <c r="BT6" s="149">
        <v>1978</v>
      </c>
      <c r="BU6" s="149">
        <v>1980</v>
      </c>
      <c r="BV6" s="149">
        <v>1983</v>
      </c>
      <c r="BW6" s="149">
        <v>1986</v>
      </c>
      <c r="BX6" s="149">
        <v>1988</v>
      </c>
      <c r="BY6" s="149">
        <v>1990</v>
      </c>
      <c r="BZ6" s="149">
        <v>1993</v>
      </c>
      <c r="CA6" s="149">
        <v>1995</v>
      </c>
      <c r="CB6" s="149">
        <v>1998</v>
      </c>
      <c r="CC6" s="149">
        <v>2000</v>
      </c>
      <c r="CD6" s="149">
        <v>2001</v>
      </c>
      <c r="CE6" s="149">
        <v>2003</v>
      </c>
      <c r="CF6" s="149">
        <v>2004</v>
      </c>
      <c r="CG6" s="149">
        <v>2006</v>
      </c>
      <c r="CH6" s="149">
        <v>2007</v>
      </c>
      <c r="CI6" s="149">
        <v>2008</v>
      </c>
      <c r="CJ6" s="149">
        <v>2009</v>
      </c>
      <c r="CK6" s="149">
        <v>2010</v>
      </c>
      <c r="CL6" s="149">
        <v>2011</v>
      </c>
      <c r="CM6" s="149">
        <v>2012</v>
      </c>
      <c r="CN6" s="149">
        <v>2013</v>
      </c>
      <c r="CO6" s="149">
        <v>2014</v>
      </c>
      <c r="CP6" s="149">
        <v>2015</v>
      </c>
      <c r="CQ6" s="149">
        <v>2016</v>
      </c>
      <c r="CR6" s="149">
        <v>2017</v>
      </c>
      <c r="CS6" s="149">
        <v>2018</v>
      </c>
      <c r="CT6" s="149">
        <v>2019</v>
      </c>
      <c r="CU6" s="149">
        <v>2020</v>
      </c>
      <c r="CV6" s="149">
        <v>2021</v>
      </c>
      <c r="CW6" s="150">
        <v>2022</v>
      </c>
      <c r="CX6" s="134"/>
      <c r="CY6" s="137" t="s">
        <v>101</v>
      </c>
      <c r="CZ6" s="124"/>
      <c r="DA6" s="124"/>
      <c r="DB6" s="124"/>
      <c r="DC6" s="124"/>
      <c r="DD6" s="124"/>
      <c r="DE6" s="124"/>
      <c r="DF6" s="124"/>
      <c r="DG6" s="124"/>
      <c r="DH6" s="124"/>
      <c r="DI6" s="124"/>
      <c r="DJ6" s="124"/>
      <c r="DK6" s="124"/>
      <c r="DL6" s="124"/>
      <c r="DM6" s="124"/>
      <c r="DN6" s="124"/>
    </row>
    <row r="7" spans="1:118" s="126" customFormat="1" ht="20.100000000000001" customHeight="1" x14ac:dyDescent="0.25">
      <c r="A7" s="131" t="s">
        <v>75</v>
      </c>
      <c r="B7" s="148">
        <v>76</v>
      </c>
      <c r="C7" s="149">
        <v>132</v>
      </c>
      <c r="D7" s="149">
        <v>199</v>
      </c>
      <c r="E7" s="149">
        <v>280</v>
      </c>
      <c r="F7" s="149">
        <v>374</v>
      </c>
      <c r="G7" s="149">
        <v>484</v>
      </c>
      <c r="H7" s="149">
        <v>594</v>
      </c>
      <c r="I7" s="149">
        <v>698</v>
      </c>
      <c r="J7" s="149">
        <v>797</v>
      </c>
      <c r="K7" s="149">
        <v>890</v>
      </c>
      <c r="L7" s="149">
        <v>979</v>
      </c>
      <c r="M7" s="149">
        <v>1062</v>
      </c>
      <c r="N7" s="149">
        <v>1144</v>
      </c>
      <c r="O7" s="149">
        <v>1219</v>
      </c>
      <c r="P7" s="149">
        <v>1287</v>
      </c>
      <c r="Q7" s="149">
        <v>1355</v>
      </c>
      <c r="R7" s="149">
        <v>1426</v>
      </c>
      <c r="S7" s="149">
        <v>1502</v>
      </c>
      <c r="T7" s="149">
        <v>1584</v>
      </c>
      <c r="U7" s="149">
        <v>1670</v>
      </c>
      <c r="V7" s="149">
        <v>1743</v>
      </c>
      <c r="W7" s="149">
        <v>1823</v>
      </c>
      <c r="X7" s="149">
        <v>1868</v>
      </c>
      <c r="Y7" s="149">
        <v>1906</v>
      </c>
      <c r="Z7" s="149">
        <v>1922</v>
      </c>
      <c r="AA7" s="149">
        <v>1935</v>
      </c>
      <c r="AB7" s="149">
        <v>1940</v>
      </c>
      <c r="AC7" s="149">
        <v>1946</v>
      </c>
      <c r="AD7" s="149">
        <v>1951</v>
      </c>
      <c r="AE7" s="149">
        <v>1955</v>
      </c>
      <c r="AF7" s="149">
        <v>1958</v>
      </c>
      <c r="AG7" s="149">
        <v>1962</v>
      </c>
      <c r="AH7" s="149">
        <v>1965</v>
      </c>
      <c r="AI7" s="149">
        <v>1968</v>
      </c>
      <c r="AJ7" s="149">
        <v>1971</v>
      </c>
      <c r="AK7" s="149">
        <v>1974</v>
      </c>
      <c r="AL7" s="149">
        <v>1977</v>
      </c>
      <c r="AM7" s="149">
        <v>1980</v>
      </c>
      <c r="AN7" s="149">
        <v>1983</v>
      </c>
      <c r="AO7" s="149">
        <v>1986</v>
      </c>
      <c r="AP7" s="149">
        <v>1989</v>
      </c>
      <c r="AQ7" s="149">
        <v>1993</v>
      </c>
      <c r="AR7" s="149">
        <v>1995</v>
      </c>
      <c r="AS7" s="149">
        <v>1997</v>
      </c>
      <c r="AT7" s="149">
        <v>1999</v>
      </c>
      <c r="AU7" s="149">
        <v>2001</v>
      </c>
      <c r="AV7" s="149">
        <v>2003</v>
      </c>
      <c r="AW7" s="149">
        <v>2005</v>
      </c>
      <c r="AX7" s="149">
        <v>2007</v>
      </c>
      <c r="AY7" s="149">
        <v>2009</v>
      </c>
      <c r="AZ7" s="149">
        <v>2011</v>
      </c>
      <c r="BA7" s="149">
        <v>2013</v>
      </c>
      <c r="BB7" s="149">
        <v>2015</v>
      </c>
      <c r="BC7" s="149">
        <v>2017</v>
      </c>
      <c r="BD7" s="149">
        <v>2019</v>
      </c>
      <c r="BE7" s="149">
        <v>2021</v>
      </c>
      <c r="BF7" s="149">
        <v>2022</v>
      </c>
      <c r="BG7" s="149">
        <v>2023</v>
      </c>
      <c r="BH7" s="149">
        <v>2024</v>
      </c>
      <c r="BI7" s="149">
        <v>2025</v>
      </c>
      <c r="BJ7" s="149">
        <v>2026</v>
      </c>
      <c r="BK7" s="149">
        <v>2027</v>
      </c>
      <c r="BL7" s="149">
        <v>2028</v>
      </c>
      <c r="BM7" s="149">
        <v>2029</v>
      </c>
      <c r="BN7" s="149">
        <v>2030</v>
      </c>
      <c r="BO7" s="149">
        <v>2031</v>
      </c>
      <c r="BP7" s="149">
        <v>2032</v>
      </c>
      <c r="BQ7" s="149">
        <v>2033</v>
      </c>
      <c r="BR7" s="149">
        <v>2034</v>
      </c>
      <c r="BS7" s="149">
        <v>2035</v>
      </c>
      <c r="BT7" s="149">
        <v>2036</v>
      </c>
      <c r="BU7" s="149">
        <v>2037</v>
      </c>
      <c r="BV7" s="149">
        <v>2038</v>
      </c>
      <c r="BW7" s="149">
        <v>2039</v>
      </c>
      <c r="BX7" s="149">
        <v>2040</v>
      </c>
      <c r="BY7" s="149">
        <v>2041</v>
      </c>
      <c r="BZ7" s="149">
        <v>2042</v>
      </c>
      <c r="CA7" s="149">
        <v>2043</v>
      </c>
      <c r="CB7" s="149">
        <v>2044</v>
      </c>
      <c r="CC7" s="149">
        <v>2045</v>
      </c>
      <c r="CD7" s="149">
        <v>2046</v>
      </c>
      <c r="CE7" s="149">
        <v>2047</v>
      </c>
      <c r="CF7" s="149">
        <v>2048</v>
      </c>
      <c r="CG7" s="149">
        <v>2049</v>
      </c>
      <c r="CH7" s="149">
        <v>2050</v>
      </c>
      <c r="CI7" s="149">
        <v>2051</v>
      </c>
      <c r="CJ7" s="149">
        <v>2052</v>
      </c>
      <c r="CK7" s="149">
        <v>2053</v>
      </c>
      <c r="CL7" s="149">
        <v>2054</v>
      </c>
      <c r="CM7" s="149">
        <v>2055</v>
      </c>
      <c r="CN7" s="149">
        <v>2056</v>
      </c>
      <c r="CO7" s="149">
        <v>2057</v>
      </c>
      <c r="CP7" s="149">
        <v>2058</v>
      </c>
      <c r="CQ7" s="149">
        <v>2059</v>
      </c>
      <c r="CR7" s="149">
        <v>2060</v>
      </c>
      <c r="CS7" s="149">
        <v>2061</v>
      </c>
      <c r="CT7" s="149">
        <v>2062</v>
      </c>
      <c r="CU7" s="149">
        <v>2063</v>
      </c>
      <c r="CV7" s="149">
        <v>2064</v>
      </c>
      <c r="CW7" s="150">
        <v>2065</v>
      </c>
      <c r="CX7" s="134"/>
      <c r="CY7" s="137" t="s">
        <v>101</v>
      </c>
      <c r="CZ7" s="124"/>
      <c r="DA7" s="124"/>
      <c r="DB7" s="124"/>
      <c r="DC7" s="124"/>
      <c r="DD7" s="124"/>
      <c r="DE7" s="124"/>
      <c r="DF7" s="124"/>
      <c r="DG7" s="124"/>
      <c r="DH7" s="124"/>
      <c r="DI7" s="124"/>
      <c r="DJ7" s="124"/>
      <c r="DK7" s="124"/>
      <c r="DL7" s="124"/>
      <c r="DM7" s="124"/>
      <c r="DN7" s="124"/>
    </row>
    <row r="8" spans="1:118" s="127" customFormat="1" ht="20.100000000000001" customHeight="1" x14ac:dyDescent="0.25">
      <c r="A8" s="131" t="s">
        <v>104</v>
      </c>
      <c r="B8" s="148">
        <v>75</v>
      </c>
      <c r="C8" s="149">
        <v>130</v>
      </c>
      <c r="D8" s="149">
        <v>200</v>
      </c>
      <c r="E8" s="149">
        <v>280</v>
      </c>
      <c r="F8" s="149">
        <v>370</v>
      </c>
      <c r="G8" s="149">
        <v>480</v>
      </c>
      <c r="H8" s="149">
        <v>585</v>
      </c>
      <c r="I8" s="149">
        <v>690</v>
      </c>
      <c r="J8" s="149">
        <v>790</v>
      </c>
      <c r="K8" s="149">
        <v>890</v>
      </c>
      <c r="L8" s="149">
        <v>980</v>
      </c>
      <c r="M8" s="149">
        <v>1075</v>
      </c>
      <c r="N8" s="149">
        <v>1160</v>
      </c>
      <c r="O8" s="149">
        <v>1240</v>
      </c>
      <c r="P8" s="149">
        <v>1305</v>
      </c>
      <c r="Q8" s="149">
        <v>1375</v>
      </c>
      <c r="R8" s="149">
        <v>1445</v>
      </c>
      <c r="S8" s="149">
        <v>1520</v>
      </c>
      <c r="T8" s="149">
        <v>1600</v>
      </c>
      <c r="U8" s="149">
        <v>1680</v>
      </c>
      <c r="V8" s="149">
        <v>1750</v>
      </c>
      <c r="W8" s="149">
        <v>1827</v>
      </c>
      <c r="X8" s="149">
        <v>1866</v>
      </c>
      <c r="Y8" s="149">
        <v>1905</v>
      </c>
      <c r="Z8" s="149">
        <v>1920</v>
      </c>
      <c r="AA8" s="149">
        <v>1935</v>
      </c>
      <c r="AB8" s="149">
        <v>1940</v>
      </c>
      <c r="AC8" s="149">
        <v>1945</v>
      </c>
      <c r="AD8" s="149">
        <v>1950</v>
      </c>
      <c r="AE8" s="149">
        <v>1955</v>
      </c>
      <c r="AF8" s="149">
        <v>1958</v>
      </c>
      <c r="AG8" s="149">
        <v>1961</v>
      </c>
      <c r="AH8" s="149">
        <v>1964</v>
      </c>
      <c r="AI8" s="149">
        <v>1967</v>
      </c>
      <c r="AJ8" s="149">
        <v>1970</v>
      </c>
      <c r="AK8" s="149">
        <v>1973</v>
      </c>
      <c r="AL8" s="149">
        <v>1976</v>
      </c>
      <c r="AM8" s="149">
        <v>1979</v>
      </c>
      <c r="AN8" s="149">
        <v>1982</v>
      </c>
      <c r="AO8" s="149">
        <v>1985</v>
      </c>
      <c r="AP8" s="149">
        <v>1988</v>
      </c>
      <c r="AQ8" s="149">
        <v>1991</v>
      </c>
      <c r="AR8" s="149">
        <v>1994</v>
      </c>
      <c r="AS8" s="149">
        <v>1997</v>
      </c>
      <c r="AT8" s="149">
        <v>2000</v>
      </c>
      <c r="AU8" s="149">
        <v>2003</v>
      </c>
      <c r="AV8" s="149">
        <v>2005</v>
      </c>
      <c r="AW8" s="149">
        <v>2007</v>
      </c>
      <c r="AX8" s="149">
        <v>2009</v>
      </c>
      <c r="AY8" s="149">
        <v>2011</v>
      </c>
      <c r="AZ8" s="149">
        <v>2013</v>
      </c>
      <c r="BA8" s="149">
        <v>2015</v>
      </c>
      <c r="BB8" s="149">
        <v>2017</v>
      </c>
      <c r="BC8" s="149">
        <v>2019</v>
      </c>
      <c r="BD8" s="149">
        <v>2021</v>
      </c>
      <c r="BE8" s="149">
        <v>2023</v>
      </c>
      <c r="BF8" s="149">
        <v>2025</v>
      </c>
      <c r="BG8" s="149">
        <v>2027</v>
      </c>
      <c r="BH8" s="149">
        <v>2029</v>
      </c>
      <c r="BI8" s="149">
        <v>2031</v>
      </c>
      <c r="BJ8" s="149">
        <v>2033</v>
      </c>
      <c r="BK8" s="149">
        <v>2035</v>
      </c>
      <c r="BL8" s="149">
        <v>2037</v>
      </c>
      <c r="BM8" s="149">
        <v>2039</v>
      </c>
      <c r="BN8" s="149">
        <v>2041</v>
      </c>
      <c r="BO8" s="149">
        <v>2043</v>
      </c>
      <c r="BP8" s="149">
        <v>2045</v>
      </c>
      <c r="BQ8" s="149">
        <v>2047</v>
      </c>
      <c r="BR8" s="149">
        <v>2049</v>
      </c>
      <c r="BS8" s="149">
        <v>2051</v>
      </c>
      <c r="BT8" s="149">
        <v>2053</v>
      </c>
      <c r="BU8" s="149">
        <v>2055</v>
      </c>
      <c r="BV8" s="149">
        <v>2057</v>
      </c>
      <c r="BW8" s="149">
        <v>2059</v>
      </c>
      <c r="BX8" s="149">
        <v>2061</v>
      </c>
      <c r="BY8" s="149">
        <v>2063</v>
      </c>
      <c r="BZ8" s="149">
        <v>2065</v>
      </c>
      <c r="CA8" s="149">
        <v>2067</v>
      </c>
      <c r="CB8" s="149">
        <v>2069</v>
      </c>
      <c r="CC8" s="149">
        <v>2072</v>
      </c>
      <c r="CD8" s="149">
        <v>2074</v>
      </c>
      <c r="CE8" s="149">
        <v>2077</v>
      </c>
      <c r="CF8" s="149">
        <v>2079</v>
      </c>
      <c r="CG8" s="149">
        <v>2081</v>
      </c>
      <c r="CH8" s="149">
        <v>2083</v>
      </c>
      <c r="CI8" s="149">
        <v>2086</v>
      </c>
      <c r="CJ8" s="149">
        <v>2088</v>
      </c>
      <c r="CK8" s="149">
        <v>2090</v>
      </c>
      <c r="CL8" s="149">
        <v>2093</v>
      </c>
      <c r="CM8" s="149">
        <v>2095</v>
      </c>
      <c r="CN8" s="149">
        <v>2097</v>
      </c>
      <c r="CO8" s="149">
        <v>2099</v>
      </c>
      <c r="CP8" s="149">
        <v>2101</v>
      </c>
      <c r="CQ8" s="149">
        <v>2103</v>
      </c>
      <c r="CR8" s="149">
        <v>2105</v>
      </c>
      <c r="CS8" s="149">
        <v>2107</v>
      </c>
      <c r="CT8" s="149">
        <v>2109</v>
      </c>
      <c r="CU8" s="149">
        <v>2111</v>
      </c>
      <c r="CV8" s="149">
        <v>2113</v>
      </c>
      <c r="CW8" s="150">
        <v>2115</v>
      </c>
      <c r="CX8" s="134"/>
      <c r="CY8" s="137" t="s">
        <v>105</v>
      </c>
      <c r="CZ8" s="124"/>
      <c r="DA8" s="124"/>
      <c r="DB8" s="124"/>
      <c r="DC8" s="124"/>
      <c r="DD8" s="124"/>
      <c r="DE8" s="124"/>
      <c r="DF8" s="124"/>
      <c r="DG8" s="124"/>
      <c r="DH8" s="124"/>
      <c r="DI8" s="124"/>
      <c r="DJ8" s="124"/>
      <c r="DK8" s="124"/>
      <c r="DL8" s="124"/>
      <c r="DM8" s="124"/>
      <c r="DN8" s="124"/>
    </row>
    <row r="9" spans="1:118" s="127" customFormat="1" ht="20.100000000000001" customHeight="1" x14ac:dyDescent="0.25">
      <c r="A9" s="131" t="s">
        <v>106</v>
      </c>
      <c r="B9" s="148">
        <v>75</v>
      </c>
      <c r="C9" s="149">
        <v>127</v>
      </c>
      <c r="D9" s="149">
        <v>190</v>
      </c>
      <c r="E9" s="149">
        <v>271</v>
      </c>
      <c r="F9" s="149">
        <v>355</v>
      </c>
      <c r="G9" s="149">
        <v>452</v>
      </c>
      <c r="H9" s="149">
        <v>558</v>
      </c>
      <c r="I9" s="149">
        <v>658</v>
      </c>
      <c r="J9" s="149">
        <v>758</v>
      </c>
      <c r="K9" s="149">
        <v>853</v>
      </c>
      <c r="L9" s="149">
        <v>935</v>
      </c>
      <c r="M9" s="149">
        <v>1009</v>
      </c>
      <c r="N9" s="149">
        <v>1072</v>
      </c>
      <c r="O9" s="149">
        <v>1130</v>
      </c>
      <c r="P9" s="149">
        <v>1183</v>
      </c>
      <c r="Q9" s="149">
        <v>1230</v>
      </c>
      <c r="R9" s="149">
        <v>1280</v>
      </c>
      <c r="S9" s="149">
        <v>1333</v>
      </c>
      <c r="T9" s="149">
        <v>1394</v>
      </c>
      <c r="U9" s="149">
        <v>1459</v>
      </c>
      <c r="V9" s="149">
        <v>1529</v>
      </c>
      <c r="W9" s="149">
        <v>1582</v>
      </c>
      <c r="X9" s="149">
        <v>1627</v>
      </c>
      <c r="Y9" s="149">
        <v>1668</v>
      </c>
      <c r="Z9" s="149">
        <v>1700</v>
      </c>
      <c r="AA9" s="149">
        <v>1725</v>
      </c>
      <c r="AB9" s="149">
        <v>1747</v>
      </c>
      <c r="AC9" s="149">
        <v>1768</v>
      </c>
      <c r="AD9" s="149">
        <v>1784</v>
      </c>
      <c r="AE9" s="149">
        <v>1795</v>
      </c>
      <c r="AF9" s="149">
        <v>1801</v>
      </c>
      <c r="AG9" s="149">
        <v>1806</v>
      </c>
      <c r="AH9" s="149">
        <v>1809</v>
      </c>
      <c r="AI9" s="149">
        <v>1812</v>
      </c>
      <c r="AJ9" s="149">
        <v>1815</v>
      </c>
      <c r="AK9" s="149">
        <v>1818</v>
      </c>
      <c r="AL9" s="149">
        <v>1821</v>
      </c>
      <c r="AM9" s="149">
        <v>1824</v>
      </c>
      <c r="AN9" s="149">
        <v>1827</v>
      </c>
      <c r="AO9" s="149">
        <v>1830</v>
      </c>
      <c r="AP9" s="149">
        <v>1833</v>
      </c>
      <c r="AQ9" s="149">
        <v>1836</v>
      </c>
      <c r="AR9" s="149">
        <v>1839</v>
      </c>
      <c r="AS9" s="149">
        <v>1842</v>
      </c>
      <c r="AT9" s="149">
        <v>1845</v>
      </c>
      <c r="AU9" s="149">
        <v>1848</v>
      </c>
      <c r="AV9" s="149">
        <v>1851</v>
      </c>
      <c r="AW9" s="149">
        <v>1854</v>
      </c>
      <c r="AX9" s="149">
        <v>1855</v>
      </c>
      <c r="AY9" s="149">
        <v>1856</v>
      </c>
      <c r="AZ9" s="149">
        <v>1857</v>
      </c>
      <c r="BA9" s="149">
        <v>1858</v>
      </c>
      <c r="BB9" s="149">
        <v>1859</v>
      </c>
      <c r="BC9" s="149">
        <v>1860</v>
      </c>
      <c r="BD9" s="149">
        <v>1861</v>
      </c>
      <c r="BE9" s="149">
        <v>1862</v>
      </c>
      <c r="BF9" s="149">
        <v>1863</v>
      </c>
      <c r="BG9" s="149">
        <v>1864</v>
      </c>
      <c r="BH9" s="149">
        <v>1865</v>
      </c>
      <c r="BI9" s="149">
        <v>1866</v>
      </c>
      <c r="BJ9" s="149">
        <v>1867</v>
      </c>
      <c r="BK9" s="149">
        <v>1868</v>
      </c>
      <c r="BL9" s="149">
        <v>1869</v>
      </c>
      <c r="BM9" s="149">
        <v>1870</v>
      </c>
      <c r="BN9" s="149">
        <v>1871</v>
      </c>
      <c r="BO9" s="149">
        <v>1872</v>
      </c>
      <c r="BP9" s="149">
        <v>1873</v>
      </c>
      <c r="BQ9" s="149">
        <v>1874</v>
      </c>
      <c r="BR9" s="149">
        <v>1875</v>
      </c>
      <c r="BS9" s="149">
        <v>1876</v>
      </c>
      <c r="BT9" s="149">
        <v>1877</v>
      </c>
      <c r="BU9" s="149">
        <v>1878</v>
      </c>
      <c r="BV9" s="149">
        <v>1879</v>
      </c>
      <c r="BW9" s="149">
        <v>1880</v>
      </c>
      <c r="BX9" s="149">
        <v>1881</v>
      </c>
      <c r="BY9" s="149">
        <v>1882</v>
      </c>
      <c r="BZ9" s="149">
        <v>1883</v>
      </c>
      <c r="CA9" s="149">
        <v>1884</v>
      </c>
      <c r="CB9" s="149">
        <v>1885</v>
      </c>
      <c r="CC9" s="149">
        <v>1886</v>
      </c>
      <c r="CD9" s="149">
        <v>1887</v>
      </c>
      <c r="CE9" s="149">
        <v>1888</v>
      </c>
      <c r="CF9" s="149">
        <v>1889</v>
      </c>
      <c r="CG9" s="149">
        <v>1890</v>
      </c>
      <c r="CH9" s="149">
        <v>1890</v>
      </c>
      <c r="CI9" s="151">
        <v>1890.6666666666699</v>
      </c>
      <c r="CJ9" s="151">
        <v>1891.1666666666699</v>
      </c>
      <c r="CK9" s="151">
        <v>1891.6666666666699</v>
      </c>
      <c r="CL9" s="151">
        <v>1892.1666666666699</v>
      </c>
      <c r="CM9" s="151">
        <v>1892.6666666666699</v>
      </c>
      <c r="CN9" s="151">
        <v>1893.1666666666699</v>
      </c>
      <c r="CO9" s="151">
        <v>1893.6666666666699</v>
      </c>
      <c r="CP9" s="151">
        <v>1894.1666666666699</v>
      </c>
      <c r="CQ9" s="151">
        <v>1894.6666666666699</v>
      </c>
      <c r="CR9" s="151">
        <v>1895.1666666666699</v>
      </c>
      <c r="CS9" s="151">
        <v>1895.6666666666699</v>
      </c>
      <c r="CT9" s="151">
        <v>1896.1666666666699</v>
      </c>
      <c r="CU9" s="151">
        <v>1896.6666666666699</v>
      </c>
      <c r="CV9" s="151">
        <v>1897.1666666666699</v>
      </c>
      <c r="CW9" s="152">
        <v>1897.6666666666699</v>
      </c>
      <c r="CX9" s="134"/>
      <c r="CY9" s="137" t="s">
        <v>107</v>
      </c>
      <c r="CZ9" s="124"/>
      <c r="DA9" s="124"/>
      <c r="DB9" s="124"/>
      <c r="DC9" s="124"/>
      <c r="DD9" s="124"/>
      <c r="DE9" s="124"/>
      <c r="DF9" s="124"/>
      <c r="DG9" s="124"/>
      <c r="DH9" s="124"/>
      <c r="DI9" s="124"/>
      <c r="DJ9" s="124"/>
      <c r="DK9" s="124"/>
      <c r="DL9" s="124"/>
      <c r="DM9" s="124"/>
      <c r="DN9" s="124"/>
    </row>
    <row r="10" spans="1:118" s="128" customFormat="1" ht="20.100000000000001" customHeight="1" x14ac:dyDescent="0.25">
      <c r="A10" s="131" t="s">
        <v>193</v>
      </c>
      <c r="B10" s="148">
        <v>75</v>
      </c>
      <c r="C10" s="149">
        <v>125</v>
      </c>
      <c r="D10" s="149">
        <v>187</v>
      </c>
      <c r="E10" s="149">
        <v>257</v>
      </c>
      <c r="F10" s="149">
        <v>337</v>
      </c>
      <c r="G10" s="149">
        <v>429</v>
      </c>
      <c r="H10" s="149">
        <v>529</v>
      </c>
      <c r="I10" s="149">
        <v>624</v>
      </c>
      <c r="J10" s="149">
        <v>719</v>
      </c>
      <c r="K10" s="149">
        <v>809</v>
      </c>
      <c r="L10" s="149">
        <v>887</v>
      </c>
      <c r="M10" s="149">
        <v>957</v>
      </c>
      <c r="N10" s="149">
        <v>1017</v>
      </c>
      <c r="O10" s="149">
        <v>1072</v>
      </c>
      <c r="P10" s="149">
        <v>1122</v>
      </c>
      <c r="Q10" s="149">
        <v>1167</v>
      </c>
      <c r="R10" s="149">
        <v>1214</v>
      </c>
      <c r="S10" s="149">
        <v>1264</v>
      </c>
      <c r="T10" s="149">
        <v>1322</v>
      </c>
      <c r="U10" s="149">
        <v>1386</v>
      </c>
      <c r="V10" s="149">
        <v>1450</v>
      </c>
      <c r="W10" s="149">
        <v>1500</v>
      </c>
      <c r="X10" s="149">
        <v>1540</v>
      </c>
      <c r="Y10" s="149">
        <v>1580</v>
      </c>
      <c r="Z10" s="149">
        <v>1610</v>
      </c>
      <c r="AA10" s="149">
        <v>1630</v>
      </c>
      <c r="AB10" s="149">
        <v>1650</v>
      </c>
      <c r="AC10" s="149">
        <v>1670</v>
      </c>
      <c r="AD10" s="149">
        <v>1690</v>
      </c>
      <c r="AE10" s="149">
        <v>1700</v>
      </c>
      <c r="AF10" s="149">
        <v>1705</v>
      </c>
      <c r="AG10" s="149">
        <v>1710</v>
      </c>
      <c r="AH10" s="149">
        <v>1713</v>
      </c>
      <c r="AI10" s="149">
        <v>1715</v>
      </c>
      <c r="AJ10" s="149">
        <v>1718</v>
      </c>
      <c r="AK10" s="149">
        <v>1720</v>
      </c>
      <c r="AL10" s="149">
        <v>1723</v>
      </c>
      <c r="AM10" s="149">
        <v>1725</v>
      </c>
      <c r="AN10" s="149">
        <v>1728</v>
      </c>
      <c r="AO10" s="149">
        <v>1730</v>
      </c>
      <c r="AP10" s="149">
        <v>1733</v>
      </c>
      <c r="AQ10" s="149">
        <v>1735</v>
      </c>
      <c r="AR10" s="149">
        <v>1738</v>
      </c>
      <c r="AS10" s="149">
        <v>1740</v>
      </c>
      <c r="AT10" s="149">
        <v>1743</v>
      </c>
      <c r="AU10" s="149">
        <v>1745</v>
      </c>
      <c r="AV10" s="149">
        <v>1748</v>
      </c>
      <c r="AW10" s="149">
        <v>1750</v>
      </c>
      <c r="AX10" s="149">
        <v>1751</v>
      </c>
      <c r="AY10" s="149">
        <v>1753</v>
      </c>
      <c r="AZ10" s="149">
        <v>1754</v>
      </c>
      <c r="BA10" s="149">
        <v>1755</v>
      </c>
      <c r="BB10" s="149">
        <v>1756</v>
      </c>
      <c r="BC10" s="149">
        <v>1758</v>
      </c>
      <c r="BD10" s="149">
        <v>1759</v>
      </c>
      <c r="BE10" s="149">
        <v>1760</v>
      </c>
      <c r="BF10" s="149">
        <v>1761</v>
      </c>
      <c r="BG10" s="149">
        <v>1763</v>
      </c>
      <c r="BH10" s="149">
        <v>1764</v>
      </c>
      <c r="BI10" s="149">
        <v>1765</v>
      </c>
      <c r="BJ10" s="149">
        <v>1766</v>
      </c>
      <c r="BK10" s="149">
        <v>1768</v>
      </c>
      <c r="BL10" s="149">
        <v>1769</v>
      </c>
      <c r="BM10" s="149">
        <v>1770</v>
      </c>
      <c r="BN10" s="149">
        <v>1771</v>
      </c>
      <c r="BO10" s="149">
        <v>1773</v>
      </c>
      <c r="BP10" s="149">
        <v>1774</v>
      </c>
      <c r="BQ10" s="149">
        <v>1775</v>
      </c>
      <c r="BR10" s="149">
        <v>1776</v>
      </c>
      <c r="BS10" s="149">
        <v>1778</v>
      </c>
      <c r="BT10" s="149">
        <v>1779</v>
      </c>
      <c r="BU10" s="149">
        <v>1780</v>
      </c>
      <c r="BV10" s="149">
        <v>1781</v>
      </c>
      <c r="BW10" s="149">
        <v>1783</v>
      </c>
      <c r="BX10" s="149">
        <v>1784</v>
      </c>
      <c r="BY10" s="149">
        <v>1785</v>
      </c>
      <c r="BZ10" s="149">
        <v>1786</v>
      </c>
      <c r="CA10" s="149">
        <v>1788</v>
      </c>
      <c r="CB10" s="149">
        <v>1789</v>
      </c>
      <c r="CC10" s="149">
        <v>1790</v>
      </c>
      <c r="CD10" s="149">
        <v>1791</v>
      </c>
      <c r="CE10" s="149">
        <v>1793</v>
      </c>
      <c r="CF10" s="149">
        <v>1794</v>
      </c>
      <c r="CG10" s="149">
        <v>1795</v>
      </c>
      <c r="CH10" s="149">
        <v>1796</v>
      </c>
      <c r="CI10" s="149">
        <v>1794</v>
      </c>
      <c r="CJ10" s="149">
        <v>1795</v>
      </c>
      <c r="CK10" s="149">
        <v>1796</v>
      </c>
      <c r="CL10" s="149">
        <v>1796</v>
      </c>
      <c r="CM10" s="149">
        <v>1797</v>
      </c>
      <c r="CN10" s="149">
        <v>1798</v>
      </c>
      <c r="CO10" s="149">
        <v>1798</v>
      </c>
      <c r="CP10" s="149">
        <v>1799</v>
      </c>
      <c r="CQ10" s="149">
        <v>1799</v>
      </c>
      <c r="CR10" s="149">
        <v>1800</v>
      </c>
      <c r="CS10" s="149">
        <v>1801</v>
      </c>
      <c r="CT10" s="149">
        <v>1802</v>
      </c>
      <c r="CU10" s="149">
        <v>1803</v>
      </c>
      <c r="CV10" s="149">
        <v>1804</v>
      </c>
      <c r="CW10" s="150">
        <v>1805</v>
      </c>
      <c r="CX10" s="134"/>
      <c r="CY10" s="137" t="s">
        <v>101</v>
      </c>
      <c r="CZ10" s="124"/>
      <c r="DA10" s="124"/>
      <c r="DB10" s="124"/>
      <c r="DC10" s="124"/>
      <c r="DD10" s="124"/>
      <c r="DE10" s="124"/>
      <c r="DF10" s="124"/>
      <c r="DG10" s="124"/>
      <c r="DH10" s="124"/>
      <c r="DI10" s="124"/>
      <c r="DJ10" s="124"/>
      <c r="DK10" s="124"/>
      <c r="DL10" s="124"/>
      <c r="DM10" s="124"/>
      <c r="DN10" s="124"/>
    </row>
    <row r="11" spans="1:118" ht="20.100000000000001" customHeight="1" x14ac:dyDescent="0.25">
      <c r="A11" s="131" t="s">
        <v>113</v>
      </c>
      <c r="B11" s="148">
        <v>70</v>
      </c>
      <c r="C11" s="149">
        <v>125</v>
      </c>
      <c r="D11" s="149">
        <v>190</v>
      </c>
      <c r="E11" s="149">
        <v>270</v>
      </c>
      <c r="F11" s="149">
        <v>360</v>
      </c>
      <c r="G11" s="149">
        <v>470</v>
      </c>
      <c r="H11" s="149">
        <v>580</v>
      </c>
      <c r="I11" s="149">
        <v>680</v>
      </c>
      <c r="J11" s="149">
        <v>780</v>
      </c>
      <c r="K11" s="149">
        <v>870</v>
      </c>
      <c r="L11" s="149">
        <v>960</v>
      </c>
      <c r="M11" s="149">
        <v>1050</v>
      </c>
      <c r="N11" s="149">
        <v>1130</v>
      </c>
      <c r="O11" s="149">
        <v>1200</v>
      </c>
      <c r="P11" s="149">
        <v>1270</v>
      </c>
      <c r="Q11" s="149">
        <v>1340</v>
      </c>
      <c r="R11" s="149">
        <v>1410</v>
      </c>
      <c r="S11" s="149">
        <v>1480</v>
      </c>
      <c r="T11" s="149">
        <v>1560</v>
      </c>
      <c r="U11" s="149">
        <v>1650</v>
      </c>
      <c r="V11" s="149">
        <v>1720</v>
      </c>
      <c r="W11" s="149">
        <v>1780</v>
      </c>
      <c r="X11" s="149">
        <v>1820</v>
      </c>
      <c r="Y11" s="149">
        <v>1850</v>
      </c>
      <c r="Z11" s="149">
        <v>1870</v>
      </c>
      <c r="AA11" s="149">
        <v>1880</v>
      </c>
      <c r="AB11" s="149">
        <v>1890</v>
      </c>
      <c r="AC11" s="149">
        <v>1900</v>
      </c>
      <c r="AD11" s="149">
        <v>1910</v>
      </c>
      <c r="AE11" s="149">
        <v>1920</v>
      </c>
      <c r="AF11" s="149">
        <v>1922</v>
      </c>
      <c r="AG11" s="149">
        <v>1925</v>
      </c>
      <c r="AH11" s="149">
        <v>1927</v>
      </c>
      <c r="AI11" s="149">
        <v>1930</v>
      </c>
      <c r="AJ11" s="149">
        <v>1932</v>
      </c>
      <c r="AK11" s="149">
        <v>1935</v>
      </c>
      <c r="AL11" s="149">
        <v>1937</v>
      </c>
      <c r="AM11" s="149">
        <v>1940</v>
      </c>
      <c r="AN11" s="149">
        <v>1942</v>
      </c>
      <c r="AO11" s="149">
        <v>1945</v>
      </c>
      <c r="AP11" s="149">
        <v>1947</v>
      </c>
      <c r="AQ11" s="149">
        <v>1949</v>
      </c>
      <c r="AR11" s="149">
        <v>1951</v>
      </c>
      <c r="AS11" s="149">
        <v>1953</v>
      </c>
      <c r="AT11" s="149">
        <v>1955</v>
      </c>
      <c r="AU11" s="149">
        <v>1957</v>
      </c>
      <c r="AV11" s="149">
        <v>1959</v>
      </c>
      <c r="AW11" s="149">
        <v>1961</v>
      </c>
      <c r="AX11" s="149">
        <v>1963</v>
      </c>
      <c r="AY11" s="149">
        <v>1965</v>
      </c>
      <c r="AZ11" s="149">
        <v>1966</v>
      </c>
      <c r="BA11" s="149">
        <v>1967</v>
      </c>
      <c r="BB11" s="149">
        <v>1968</v>
      </c>
      <c r="BC11" s="149">
        <v>1969</v>
      </c>
      <c r="BD11" s="149">
        <v>1970</v>
      </c>
      <c r="BE11" s="149">
        <v>1971</v>
      </c>
      <c r="BF11" s="149">
        <v>1972</v>
      </c>
      <c r="BG11" s="149">
        <v>1973</v>
      </c>
      <c r="BH11" s="149">
        <v>1974</v>
      </c>
      <c r="BI11" s="149">
        <v>1975</v>
      </c>
      <c r="BJ11" s="149">
        <v>1976</v>
      </c>
      <c r="BK11" s="149">
        <v>1977</v>
      </c>
      <c r="BL11" s="149">
        <v>1978</v>
      </c>
      <c r="BM11" s="149">
        <v>1979</v>
      </c>
      <c r="BN11" s="149">
        <v>1980</v>
      </c>
      <c r="BO11" s="149">
        <v>1981</v>
      </c>
      <c r="BP11" s="149">
        <v>1982</v>
      </c>
      <c r="BQ11" s="149">
        <v>1983</v>
      </c>
      <c r="BR11" s="149">
        <v>1984</v>
      </c>
      <c r="BS11" s="149">
        <v>1985</v>
      </c>
      <c r="BT11" s="149">
        <v>1986</v>
      </c>
      <c r="BU11" s="149">
        <v>1987</v>
      </c>
      <c r="BV11" s="149">
        <v>1988</v>
      </c>
      <c r="BW11" s="149">
        <v>1989</v>
      </c>
      <c r="BX11" s="149">
        <v>1990</v>
      </c>
      <c r="BY11" s="149">
        <v>1991</v>
      </c>
      <c r="BZ11" s="149">
        <v>1992</v>
      </c>
      <c r="CA11" s="149">
        <v>1993</v>
      </c>
      <c r="CB11" s="149">
        <v>1994</v>
      </c>
      <c r="CC11" s="149">
        <v>1995</v>
      </c>
      <c r="CD11" s="149">
        <v>1995</v>
      </c>
      <c r="CE11" s="149">
        <v>1996</v>
      </c>
      <c r="CF11" s="149">
        <v>1996</v>
      </c>
      <c r="CG11" s="149">
        <v>1997</v>
      </c>
      <c r="CH11" s="149">
        <v>1997</v>
      </c>
      <c r="CI11" s="149">
        <v>1998</v>
      </c>
      <c r="CJ11" s="149">
        <v>1998</v>
      </c>
      <c r="CK11" s="149">
        <v>1999</v>
      </c>
      <c r="CL11" s="149">
        <v>1999</v>
      </c>
      <c r="CM11" s="149">
        <v>2000</v>
      </c>
      <c r="CN11" s="149">
        <v>2001</v>
      </c>
      <c r="CO11" s="149">
        <v>2002</v>
      </c>
      <c r="CP11" s="149">
        <v>2003</v>
      </c>
      <c r="CQ11" s="149">
        <v>2004</v>
      </c>
      <c r="CR11" s="149">
        <v>2005</v>
      </c>
      <c r="CS11" s="149">
        <v>2006</v>
      </c>
      <c r="CT11" s="149">
        <v>2007</v>
      </c>
      <c r="CU11" s="149">
        <v>2008</v>
      </c>
      <c r="CV11" s="149">
        <v>2009</v>
      </c>
      <c r="CW11" s="150">
        <v>2010</v>
      </c>
      <c r="CX11" s="134"/>
      <c r="CY11" s="137" t="s">
        <v>108</v>
      </c>
      <c r="CZ11" s="124"/>
      <c r="DA11" s="124"/>
      <c r="DB11" s="124"/>
      <c r="DC11" s="124"/>
      <c r="DD11" s="124"/>
      <c r="DE11" s="124"/>
      <c r="DF11" s="124"/>
      <c r="DG11" s="124"/>
      <c r="DH11" s="124"/>
      <c r="DI11" s="124"/>
      <c r="DJ11" s="124"/>
      <c r="DK11" s="124"/>
      <c r="DL11" s="124"/>
      <c r="DM11" s="124"/>
      <c r="DN11" s="124"/>
    </row>
    <row r="12" spans="1:118" ht="20.100000000000001" customHeight="1" x14ac:dyDescent="0.25">
      <c r="A12" s="132" t="s">
        <v>109</v>
      </c>
      <c r="B12" s="148">
        <v>65</v>
      </c>
      <c r="C12" s="149">
        <v>118</v>
      </c>
      <c r="D12" s="149">
        <v>191</v>
      </c>
      <c r="E12" s="149">
        <v>275</v>
      </c>
      <c r="F12" s="149">
        <v>370</v>
      </c>
      <c r="G12" s="149">
        <v>471</v>
      </c>
      <c r="H12" s="149">
        <v>580</v>
      </c>
      <c r="I12" s="149">
        <v>687</v>
      </c>
      <c r="J12" s="149">
        <v>793</v>
      </c>
      <c r="K12" s="149">
        <v>894</v>
      </c>
      <c r="L12" s="149">
        <v>989</v>
      </c>
      <c r="M12" s="149">
        <v>1076</v>
      </c>
      <c r="N12" s="149">
        <v>1161</v>
      </c>
      <c r="O12" s="149">
        <v>1237</v>
      </c>
      <c r="P12" s="149">
        <v>1307</v>
      </c>
      <c r="Q12" s="149">
        <v>1378</v>
      </c>
      <c r="R12" s="149">
        <v>1440</v>
      </c>
      <c r="S12" s="149">
        <v>1500</v>
      </c>
      <c r="T12" s="149">
        <v>1600</v>
      </c>
      <c r="U12" s="149">
        <v>1650</v>
      </c>
      <c r="V12" s="149">
        <v>1710</v>
      </c>
      <c r="W12" s="149">
        <v>1770</v>
      </c>
      <c r="X12" s="149">
        <v>1800</v>
      </c>
      <c r="Y12" s="149">
        <v>1810</v>
      </c>
      <c r="Z12" s="149">
        <v>1820</v>
      </c>
      <c r="AA12" s="149">
        <v>1830</v>
      </c>
      <c r="AB12" s="149">
        <v>1840</v>
      </c>
      <c r="AC12" s="149">
        <v>1850</v>
      </c>
      <c r="AD12" s="149">
        <v>1860</v>
      </c>
      <c r="AE12" s="149">
        <v>1870</v>
      </c>
      <c r="AF12" s="149">
        <v>1880</v>
      </c>
      <c r="AG12" s="149">
        <v>1885</v>
      </c>
      <c r="AH12" s="149">
        <v>1890</v>
      </c>
      <c r="AI12" s="149">
        <v>1895</v>
      </c>
      <c r="AJ12" s="149">
        <v>1900</v>
      </c>
      <c r="AK12" s="149">
        <v>1905</v>
      </c>
      <c r="AL12" s="149">
        <v>1910</v>
      </c>
      <c r="AM12" s="149">
        <v>1915</v>
      </c>
      <c r="AN12" s="149">
        <v>1920</v>
      </c>
      <c r="AO12" s="149">
        <v>1930</v>
      </c>
      <c r="AP12" s="149">
        <v>1935</v>
      </c>
      <c r="AQ12" s="149">
        <v>1940</v>
      </c>
      <c r="AR12" s="149">
        <v>1943</v>
      </c>
      <c r="AS12" s="149">
        <v>1946</v>
      </c>
      <c r="AT12" s="149">
        <v>1950</v>
      </c>
      <c r="AU12" s="149">
        <v>1955</v>
      </c>
      <c r="AV12" s="149">
        <v>1956</v>
      </c>
      <c r="AW12" s="149">
        <v>1957</v>
      </c>
      <c r="AX12" s="149">
        <v>1958</v>
      </c>
      <c r="AY12" s="149">
        <v>1959</v>
      </c>
      <c r="AZ12" s="149">
        <v>1960</v>
      </c>
      <c r="BA12" s="149">
        <v>1963</v>
      </c>
      <c r="BB12" s="149">
        <v>1966</v>
      </c>
      <c r="BC12" s="149">
        <v>1969</v>
      </c>
      <c r="BD12" s="149">
        <v>1970</v>
      </c>
      <c r="BE12" s="149">
        <v>1973</v>
      </c>
      <c r="BF12" s="149">
        <v>1976</v>
      </c>
      <c r="BG12" s="149">
        <v>1980</v>
      </c>
      <c r="BH12" s="149">
        <v>1981</v>
      </c>
      <c r="BI12" s="149">
        <v>1982</v>
      </c>
      <c r="BJ12" s="149">
        <v>1983</v>
      </c>
      <c r="BK12" s="149">
        <v>1984</v>
      </c>
      <c r="BL12" s="149">
        <v>1985</v>
      </c>
      <c r="BM12" s="149">
        <v>1986</v>
      </c>
      <c r="BN12" s="149">
        <v>1987</v>
      </c>
      <c r="BO12" s="149">
        <v>1990</v>
      </c>
      <c r="BP12" s="149">
        <v>1991</v>
      </c>
      <c r="BQ12" s="149">
        <v>1992</v>
      </c>
      <c r="BR12" s="149">
        <v>1993</v>
      </c>
      <c r="BS12" s="149">
        <v>1994</v>
      </c>
      <c r="BT12" s="149">
        <v>1995</v>
      </c>
      <c r="BU12" s="149">
        <v>1996</v>
      </c>
      <c r="BV12" s="149">
        <v>1997</v>
      </c>
      <c r="BW12" s="149">
        <v>2000</v>
      </c>
      <c r="BX12" s="149">
        <v>2000</v>
      </c>
      <c r="BY12" s="149">
        <v>2000</v>
      </c>
      <c r="BZ12" s="149">
        <v>2000</v>
      </c>
      <c r="CA12" s="149">
        <v>2000</v>
      </c>
      <c r="CB12" s="149">
        <v>2000</v>
      </c>
      <c r="CC12" s="149">
        <v>2000</v>
      </c>
      <c r="CD12" s="149">
        <v>2000</v>
      </c>
      <c r="CE12" s="149">
        <v>2010</v>
      </c>
      <c r="CF12" s="149">
        <v>2010</v>
      </c>
      <c r="CG12" s="149">
        <v>2010</v>
      </c>
      <c r="CH12" s="149">
        <v>2010</v>
      </c>
      <c r="CI12" s="149">
        <v>2010</v>
      </c>
      <c r="CJ12" s="149">
        <v>2010</v>
      </c>
      <c r="CK12" s="149">
        <v>2010</v>
      </c>
      <c r="CL12" s="149">
        <v>2010</v>
      </c>
      <c r="CM12" s="149">
        <v>2010</v>
      </c>
      <c r="CN12" s="149">
        <v>2010</v>
      </c>
      <c r="CO12" s="149">
        <v>2010</v>
      </c>
      <c r="CP12" s="149">
        <v>2010</v>
      </c>
      <c r="CQ12" s="149">
        <v>2010</v>
      </c>
      <c r="CR12" s="149">
        <v>2010</v>
      </c>
      <c r="CS12" s="149">
        <v>2010</v>
      </c>
      <c r="CT12" s="149">
        <v>2010</v>
      </c>
      <c r="CU12" s="149">
        <v>2010</v>
      </c>
      <c r="CV12" s="149">
        <v>2010</v>
      </c>
      <c r="CW12" s="150">
        <v>2010</v>
      </c>
      <c r="CX12" s="135"/>
      <c r="CY12" s="138" t="s">
        <v>110</v>
      </c>
    </row>
    <row r="13" spans="1:118" ht="20.100000000000001" customHeight="1" x14ac:dyDescent="0.25">
      <c r="A13" s="131" t="s">
        <v>114</v>
      </c>
      <c r="B13" s="148">
        <v>65</v>
      </c>
      <c r="C13" s="149">
        <v>120</v>
      </c>
      <c r="D13" s="149">
        <v>190</v>
      </c>
      <c r="E13" s="149">
        <v>265</v>
      </c>
      <c r="F13" s="149">
        <v>345</v>
      </c>
      <c r="G13" s="149">
        <v>430</v>
      </c>
      <c r="H13" s="149">
        <v>515</v>
      </c>
      <c r="I13" s="149">
        <v>600</v>
      </c>
      <c r="J13" s="149">
        <v>685</v>
      </c>
      <c r="K13" s="149">
        <v>765</v>
      </c>
      <c r="L13" s="149">
        <v>845</v>
      </c>
      <c r="M13" s="149">
        <v>925</v>
      </c>
      <c r="N13" s="149">
        <v>1000</v>
      </c>
      <c r="O13" s="149">
        <v>1075</v>
      </c>
      <c r="P13" s="149">
        <v>1140</v>
      </c>
      <c r="Q13" s="149">
        <v>1195</v>
      </c>
      <c r="R13" s="149">
        <v>1270</v>
      </c>
      <c r="S13" s="149">
        <v>1330</v>
      </c>
      <c r="T13" s="149">
        <v>1400</v>
      </c>
      <c r="U13" s="149">
        <v>1460</v>
      </c>
      <c r="V13" s="149">
        <v>1484</v>
      </c>
      <c r="W13" s="149">
        <v>1503</v>
      </c>
      <c r="X13" s="149">
        <v>1519</v>
      </c>
      <c r="Y13" s="149">
        <v>1532</v>
      </c>
      <c r="Z13" s="149">
        <v>1544</v>
      </c>
      <c r="AA13" s="149">
        <v>1554</v>
      </c>
      <c r="AB13" s="149">
        <v>1563</v>
      </c>
      <c r="AC13" s="149">
        <v>1572</v>
      </c>
      <c r="AD13" s="149">
        <v>1580</v>
      </c>
      <c r="AE13" s="149">
        <v>1587</v>
      </c>
      <c r="AF13" s="149">
        <v>1593</v>
      </c>
      <c r="AG13" s="149">
        <v>1600</v>
      </c>
      <c r="AH13" s="149">
        <v>1605</v>
      </c>
      <c r="AI13" s="149">
        <v>1611</v>
      </c>
      <c r="AJ13" s="149">
        <v>1616</v>
      </c>
      <c r="AK13" s="149">
        <v>1621</v>
      </c>
      <c r="AL13" s="149">
        <v>1626</v>
      </c>
      <c r="AM13" s="149">
        <v>1630</v>
      </c>
      <c r="AN13" s="149">
        <v>1635</v>
      </c>
      <c r="AO13" s="149">
        <v>1639</v>
      </c>
      <c r="AP13" s="149">
        <v>1643</v>
      </c>
      <c r="AQ13" s="149">
        <v>1646</v>
      </c>
      <c r="AR13" s="149">
        <v>1650</v>
      </c>
      <c r="AS13" s="149">
        <v>1654</v>
      </c>
      <c r="AT13" s="149">
        <v>1657</v>
      </c>
      <c r="AU13" s="149">
        <v>1660</v>
      </c>
      <c r="AV13" s="149">
        <v>1663</v>
      </c>
      <c r="AW13" s="149">
        <v>1667</v>
      </c>
      <c r="AX13" s="149">
        <v>1670</v>
      </c>
      <c r="AY13" s="149">
        <v>1672</v>
      </c>
      <c r="AZ13" s="149">
        <v>1675</v>
      </c>
      <c r="BA13" s="149">
        <v>1678</v>
      </c>
      <c r="BB13" s="149">
        <v>1681</v>
      </c>
      <c r="BC13" s="149">
        <v>1683</v>
      </c>
      <c r="BD13" s="149">
        <v>1686</v>
      </c>
      <c r="BE13" s="149">
        <v>1688</v>
      </c>
      <c r="BF13" s="149">
        <v>1691</v>
      </c>
      <c r="BG13" s="149">
        <v>1693</v>
      </c>
      <c r="BH13" s="149">
        <v>1695</v>
      </c>
      <c r="BI13" s="149">
        <v>1698</v>
      </c>
      <c r="BJ13" s="149">
        <v>1700</v>
      </c>
      <c r="BK13" s="149">
        <v>1702</v>
      </c>
      <c r="BL13" s="149">
        <v>1704</v>
      </c>
      <c r="BM13" s="149">
        <v>1706</v>
      </c>
      <c r="BN13" s="149">
        <v>1708</v>
      </c>
      <c r="BO13" s="149">
        <v>1710</v>
      </c>
      <c r="BP13" s="149">
        <v>1712</v>
      </c>
      <c r="BQ13" s="149">
        <v>1714</v>
      </c>
      <c r="BR13" s="149">
        <v>1716</v>
      </c>
      <c r="BS13" s="149">
        <v>1718</v>
      </c>
      <c r="BT13" s="149">
        <v>1720</v>
      </c>
      <c r="BU13" s="149">
        <v>1721</v>
      </c>
      <c r="BV13" s="149">
        <v>1723</v>
      </c>
      <c r="BW13" s="149">
        <v>1725</v>
      </c>
      <c r="BX13" s="149">
        <v>1727</v>
      </c>
      <c r="BY13" s="149">
        <v>1728</v>
      </c>
      <c r="BZ13" s="149">
        <v>1730</v>
      </c>
      <c r="CA13" s="149">
        <v>1732</v>
      </c>
      <c r="CB13" s="149">
        <v>1733</v>
      </c>
      <c r="CC13" s="149">
        <v>1735</v>
      </c>
      <c r="CD13" s="149">
        <v>1736</v>
      </c>
      <c r="CE13" s="149">
        <v>1738</v>
      </c>
      <c r="CF13" s="149">
        <v>1739</v>
      </c>
      <c r="CG13" s="149">
        <v>1741</v>
      </c>
      <c r="CH13" s="149">
        <v>1742</v>
      </c>
      <c r="CI13" s="149">
        <v>1744</v>
      </c>
      <c r="CJ13" s="149">
        <v>1745</v>
      </c>
      <c r="CK13" s="149">
        <v>1746</v>
      </c>
      <c r="CL13" s="149">
        <v>1748</v>
      </c>
      <c r="CM13" s="149">
        <v>1750</v>
      </c>
      <c r="CN13" s="149">
        <v>1752</v>
      </c>
      <c r="CO13" s="149">
        <v>1754</v>
      </c>
      <c r="CP13" s="149">
        <v>1756</v>
      </c>
      <c r="CQ13" s="149">
        <v>1758</v>
      </c>
      <c r="CR13" s="149">
        <v>1760</v>
      </c>
      <c r="CS13" s="149">
        <v>1762</v>
      </c>
      <c r="CT13" s="149">
        <v>1764</v>
      </c>
      <c r="CU13" s="149">
        <v>1766</v>
      </c>
      <c r="CV13" s="149">
        <v>1768</v>
      </c>
      <c r="CW13" s="150">
        <v>1770</v>
      </c>
      <c r="CX13" s="134"/>
      <c r="CY13" s="137" t="s">
        <v>147</v>
      </c>
      <c r="CZ13" s="124"/>
      <c r="DA13" s="124"/>
      <c r="DB13" s="124"/>
      <c r="DC13" s="124"/>
      <c r="DD13" s="124"/>
      <c r="DE13" s="124"/>
      <c r="DF13" s="124"/>
      <c r="DG13" s="124"/>
      <c r="DH13" s="124"/>
      <c r="DI13" s="124"/>
      <c r="DJ13" s="124"/>
      <c r="DK13" s="124"/>
      <c r="DL13" s="124"/>
      <c r="DM13" s="124"/>
      <c r="DN13" s="124"/>
    </row>
    <row r="14" spans="1:118" ht="20.100000000000001" customHeight="1" x14ac:dyDescent="0.25">
      <c r="A14" s="131" t="s">
        <v>111</v>
      </c>
      <c r="B14" s="148">
        <v>65</v>
      </c>
      <c r="C14" s="149">
        <v>110</v>
      </c>
      <c r="D14" s="149">
        <v>180</v>
      </c>
      <c r="E14" s="149">
        <v>270</v>
      </c>
      <c r="F14" s="149">
        <v>365</v>
      </c>
      <c r="G14" s="149">
        <v>470</v>
      </c>
      <c r="H14" s="149">
        <v>570</v>
      </c>
      <c r="I14" s="149">
        <v>660</v>
      </c>
      <c r="J14" s="149">
        <v>750</v>
      </c>
      <c r="K14" s="149">
        <v>840</v>
      </c>
      <c r="L14" s="149">
        <v>930</v>
      </c>
      <c r="M14" s="149">
        <v>1020</v>
      </c>
      <c r="N14" s="149">
        <v>1110</v>
      </c>
      <c r="O14" s="149">
        <v>1190</v>
      </c>
      <c r="P14" s="149">
        <v>1270</v>
      </c>
      <c r="Q14" s="149">
        <v>1350</v>
      </c>
      <c r="R14" s="149">
        <v>1430</v>
      </c>
      <c r="S14" s="151">
        <v>1500</v>
      </c>
      <c r="T14" s="151">
        <v>1580</v>
      </c>
      <c r="U14" s="151">
        <v>1640</v>
      </c>
      <c r="V14" s="151">
        <v>1685</v>
      </c>
      <c r="W14" s="151">
        <v>1720</v>
      </c>
      <c r="X14" s="151">
        <v>1745</v>
      </c>
      <c r="Y14" s="151">
        <v>1765</v>
      </c>
      <c r="Z14" s="151">
        <v>1780</v>
      </c>
      <c r="AA14" s="151">
        <v>1790</v>
      </c>
      <c r="AB14" s="151">
        <v>1805</v>
      </c>
      <c r="AC14" s="151">
        <v>1815</v>
      </c>
      <c r="AD14" s="151">
        <v>1820</v>
      </c>
      <c r="AE14" s="151">
        <v>1820</v>
      </c>
      <c r="AF14" s="151">
        <v>1825</v>
      </c>
      <c r="AG14" s="151">
        <v>1825</v>
      </c>
      <c r="AH14" s="151">
        <v>1825</v>
      </c>
      <c r="AI14" s="151">
        <v>1830</v>
      </c>
      <c r="AJ14" s="151">
        <v>1830</v>
      </c>
      <c r="AK14" s="151">
        <v>1835</v>
      </c>
      <c r="AL14" s="151">
        <v>1835</v>
      </c>
      <c r="AM14" s="151">
        <v>1840</v>
      </c>
      <c r="AN14" s="151">
        <v>1840</v>
      </c>
      <c r="AO14" s="151">
        <v>1840</v>
      </c>
      <c r="AP14" s="151">
        <v>1845</v>
      </c>
      <c r="AQ14" s="151">
        <v>1845</v>
      </c>
      <c r="AR14" s="151">
        <v>1850</v>
      </c>
      <c r="AS14" s="151">
        <v>1850</v>
      </c>
      <c r="AT14" s="151">
        <v>1850</v>
      </c>
      <c r="AU14" s="151">
        <v>1855</v>
      </c>
      <c r="AV14" s="151">
        <v>1855</v>
      </c>
      <c r="AW14" s="151">
        <v>1860</v>
      </c>
      <c r="AX14" s="151">
        <v>1860</v>
      </c>
      <c r="AY14" s="151">
        <v>1860</v>
      </c>
      <c r="AZ14" s="151">
        <v>1865</v>
      </c>
      <c r="BA14" s="151">
        <v>1865</v>
      </c>
      <c r="BB14" s="151">
        <v>1865</v>
      </c>
      <c r="BC14" s="151">
        <v>1870</v>
      </c>
      <c r="BD14" s="151">
        <v>1870</v>
      </c>
      <c r="BE14" s="151">
        <v>1875</v>
      </c>
      <c r="BF14" s="151">
        <v>1875</v>
      </c>
      <c r="BG14" s="151">
        <v>1880</v>
      </c>
      <c r="BH14" s="151">
        <v>1880</v>
      </c>
      <c r="BI14" s="151">
        <v>1880</v>
      </c>
      <c r="BJ14" s="151">
        <v>1885</v>
      </c>
      <c r="BK14" s="151">
        <v>1885</v>
      </c>
      <c r="BL14" s="151">
        <v>1890</v>
      </c>
      <c r="BM14" s="151">
        <v>1890</v>
      </c>
      <c r="BN14" s="151">
        <v>1890</v>
      </c>
      <c r="BO14" s="151">
        <v>1895</v>
      </c>
      <c r="BP14" s="151">
        <v>1895</v>
      </c>
      <c r="BQ14" s="151">
        <v>1900</v>
      </c>
      <c r="BR14" s="151">
        <v>1900</v>
      </c>
      <c r="BS14" s="151">
        <v>1900</v>
      </c>
      <c r="BT14" s="151">
        <v>1905</v>
      </c>
      <c r="BU14" s="151">
        <v>1905</v>
      </c>
      <c r="BV14" s="151">
        <v>1910</v>
      </c>
      <c r="BW14" s="151">
        <v>1910</v>
      </c>
      <c r="BX14" s="151">
        <v>1910</v>
      </c>
      <c r="BY14" s="151">
        <v>1915</v>
      </c>
      <c r="BZ14" s="151">
        <v>1915</v>
      </c>
      <c r="CA14" s="151">
        <v>1920</v>
      </c>
      <c r="CB14" s="151">
        <v>1920</v>
      </c>
      <c r="CC14" s="151">
        <v>1920</v>
      </c>
      <c r="CD14" s="151">
        <v>1920</v>
      </c>
      <c r="CE14" s="151">
        <v>1920</v>
      </c>
      <c r="CF14" s="151">
        <v>1920</v>
      </c>
      <c r="CG14" s="151">
        <v>1920</v>
      </c>
      <c r="CH14" s="151">
        <v>1920</v>
      </c>
      <c r="CI14" s="151">
        <v>1920</v>
      </c>
      <c r="CJ14" s="151">
        <v>1920</v>
      </c>
      <c r="CK14" s="151">
        <v>1920</v>
      </c>
      <c r="CL14" s="151">
        <v>1920</v>
      </c>
      <c r="CM14" s="151">
        <v>1920</v>
      </c>
      <c r="CN14" s="151">
        <v>1920</v>
      </c>
      <c r="CO14" s="151">
        <v>1920</v>
      </c>
      <c r="CP14" s="151">
        <v>1920</v>
      </c>
      <c r="CQ14" s="151">
        <v>1920</v>
      </c>
      <c r="CR14" s="151">
        <v>1920</v>
      </c>
      <c r="CS14" s="151">
        <v>1920</v>
      </c>
      <c r="CT14" s="151">
        <v>1920</v>
      </c>
      <c r="CU14" s="151">
        <v>1920</v>
      </c>
      <c r="CV14" s="151">
        <v>1920</v>
      </c>
      <c r="CW14" s="152">
        <v>1920</v>
      </c>
      <c r="CX14" s="134"/>
      <c r="CY14" s="137" t="s">
        <v>112</v>
      </c>
      <c r="CZ14" s="124"/>
      <c r="DA14" s="124"/>
      <c r="DB14" s="124"/>
      <c r="DC14" s="124"/>
      <c r="DD14" s="124"/>
      <c r="DE14" s="124"/>
      <c r="DF14" s="124"/>
      <c r="DG14" s="124"/>
      <c r="DH14" s="124"/>
      <c r="DI14" s="124"/>
      <c r="DJ14" s="124"/>
      <c r="DK14" s="124"/>
      <c r="DL14" s="124"/>
      <c r="DM14" s="124"/>
      <c r="DN14" s="124"/>
    </row>
    <row r="15" spans="1:118" ht="20.100000000000001" customHeight="1" thickBot="1" x14ac:dyDescent="0.3">
      <c r="A15" s="133" t="s">
        <v>115</v>
      </c>
      <c r="B15" s="200">
        <v>65</v>
      </c>
      <c r="C15" s="201">
        <v>110</v>
      </c>
      <c r="D15" s="201">
        <v>180</v>
      </c>
      <c r="E15" s="201">
        <v>270</v>
      </c>
      <c r="F15" s="201">
        <v>365</v>
      </c>
      <c r="G15" s="201">
        <v>470</v>
      </c>
      <c r="H15" s="201">
        <v>570</v>
      </c>
      <c r="I15" s="201">
        <v>660</v>
      </c>
      <c r="J15" s="201">
        <v>750</v>
      </c>
      <c r="K15" s="201">
        <v>840</v>
      </c>
      <c r="L15" s="201">
        <v>930</v>
      </c>
      <c r="M15" s="201">
        <v>1020</v>
      </c>
      <c r="N15" s="201">
        <v>1100</v>
      </c>
      <c r="O15" s="201">
        <v>1180</v>
      </c>
      <c r="P15" s="201">
        <v>1250</v>
      </c>
      <c r="Q15" s="201">
        <v>1325</v>
      </c>
      <c r="R15" s="201">
        <v>1400</v>
      </c>
      <c r="S15" s="153">
        <v>1480</v>
      </c>
      <c r="T15" s="153">
        <v>1550</v>
      </c>
      <c r="U15" s="153">
        <v>1610</v>
      </c>
      <c r="V15" s="153">
        <v>1655</v>
      </c>
      <c r="W15" s="153">
        <v>1690</v>
      </c>
      <c r="X15" s="153">
        <v>1710</v>
      </c>
      <c r="Y15" s="153">
        <v>1725</v>
      </c>
      <c r="Z15" s="153">
        <v>1735</v>
      </c>
      <c r="AA15" s="153">
        <v>1745</v>
      </c>
      <c r="AB15" s="153">
        <v>1755</v>
      </c>
      <c r="AC15" s="153">
        <v>1765</v>
      </c>
      <c r="AD15" s="153">
        <v>1770</v>
      </c>
      <c r="AE15" s="153">
        <v>1770</v>
      </c>
      <c r="AF15" s="153">
        <v>1775</v>
      </c>
      <c r="AG15" s="153">
        <v>1775</v>
      </c>
      <c r="AH15" s="153">
        <v>1775</v>
      </c>
      <c r="AI15" s="153">
        <v>1780</v>
      </c>
      <c r="AJ15" s="153">
        <v>1780</v>
      </c>
      <c r="AK15" s="153">
        <v>1785</v>
      </c>
      <c r="AL15" s="153">
        <v>1785</v>
      </c>
      <c r="AM15" s="153">
        <v>1790</v>
      </c>
      <c r="AN15" s="153">
        <v>1790</v>
      </c>
      <c r="AO15" s="153">
        <v>1790</v>
      </c>
      <c r="AP15" s="153">
        <v>1795</v>
      </c>
      <c r="AQ15" s="153">
        <v>1795</v>
      </c>
      <c r="AR15" s="153">
        <v>1800</v>
      </c>
      <c r="AS15" s="153">
        <v>1800</v>
      </c>
      <c r="AT15" s="153">
        <v>1800</v>
      </c>
      <c r="AU15" s="153">
        <v>1805</v>
      </c>
      <c r="AV15" s="153">
        <v>1805</v>
      </c>
      <c r="AW15" s="153">
        <v>1810</v>
      </c>
      <c r="AX15" s="153">
        <v>1810</v>
      </c>
      <c r="AY15" s="153">
        <v>1810</v>
      </c>
      <c r="AZ15" s="153">
        <v>1815</v>
      </c>
      <c r="BA15" s="153">
        <v>1815</v>
      </c>
      <c r="BB15" s="153">
        <v>1815</v>
      </c>
      <c r="BC15" s="153">
        <v>1820</v>
      </c>
      <c r="BD15" s="153">
        <v>1820</v>
      </c>
      <c r="BE15" s="153">
        <v>1825</v>
      </c>
      <c r="BF15" s="153">
        <v>1825</v>
      </c>
      <c r="BG15" s="153">
        <v>1830</v>
      </c>
      <c r="BH15" s="153">
        <v>1830</v>
      </c>
      <c r="BI15" s="153">
        <v>1830</v>
      </c>
      <c r="BJ15" s="153">
        <v>1835</v>
      </c>
      <c r="BK15" s="153">
        <v>1835</v>
      </c>
      <c r="BL15" s="153">
        <v>1840</v>
      </c>
      <c r="BM15" s="153">
        <v>1840</v>
      </c>
      <c r="BN15" s="153">
        <v>1840</v>
      </c>
      <c r="BO15" s="153">
        <v>1845</v>
      </c>
      <c r="BP15" s="153">
        <v>1845</v>
      </c>
      <c r="BQ15" s="153">
        <v>1850</v>
      </c>
      <c r="BR15" s="153">
        <v>1850</v>
      </c>
      <c r="BS15" s="153">
        <v>1850</v>
      </c>
      <c r="BT15" s="153">
        <v>1855</v>
      </c>
      <c r="BU15" s="153">
        <v>1855</v>
      </c>
      <c r="BV15" s="153">
        <v>1860</v>
      </c>
      <c r="BW15" s="153">
        <v>1860</v>
      </c>
      <c r="BX15" s="153">
        <v>1860</v>
      </c>
      <c r="BY15" s="153">
        <v>1865</v>
      </c>
      <c r="BZ15" s="153">
        <v>1865</v>
      </c>
      <c r="CA15" s="153">
        <v>1870</v>
      </c>
      <c r="CB15" s="153">
        <v>1870</v>
      </c>
      <c r="CC15" s="153">
        <v>1870</v>
      </c>
      <c r="CD15" s="153">
        <v>1870</v>
      </c>
      <c r="CE15" s="153">
        <v>1870</v>
      </c>
      <c r="CF15" s="153">
        <v>1870</v>
      </c>
      <c r="CG15" s="153">
        <v>1870</v>
      </c>
      <c r="CH15" s="153">
        <v>1870</v>
      </c>
      <c r="CI15" s="153">
        <v>1870</v>
      </c>
      <c r="CJ15" s="153">
        <v>1870</v>
      </c>
      <c r="CK15" s="153">
        <v>1870</v>
      </c>
      <c r="CL15" s="153">
        <v>1870</v>
      </c>
      <c r="CM15" s="153">
        <v>1870</v>
      </c>
      <c r="CN15" s="153">
        <v>1870</v>
      </c>
      <c r="CO15" s="153">
        <v>1870</v>
      </c>
      <c r="CP15" s="153">
        <v>1870</v>
      </c>
      <c r="CQ15" s="153">
        <v>1870</v>
      </c>
      <c r="CR15" s="153">
        <v>1870</v>
      </c>
      <c r="CS15" s="153">
        <v>1870</v>
      </c>
      <c r="CT15" s="153">
        <v>1870</v>
      </c>
      <c r="CU15" s="153">
        <v>1870</v>
      </c>
      <c r="CV15" s="153">
        <v>1870</v>
      </c>
      <c r="CW15" s="154">
        <v>1870</v>
      </c>
      <c r="CX15" s="134"/>
      <c r="CY15" s="137" t="s">
        <v>116</v>
      </c>
      <c r="CZ15" s="124"/>
      <c r="DA15" s="124"/>
      <c r="DB15" s="124"/>
      <c r="DC15" s="124"/>
      <c r="DD15" s="124"/>
      <c r="DE15" s="124"/>
      <c r="DF15" s="124"/>
      <c r="DG15" s="124"/>
      <c r="DH15" s="124"/>
      <c r="DI15" s="124"/>
      <c r="DJ15" s="124"/>
      <c r="DK15" s="124"/>
      <c r="DL15" s="124"/>
      <c r="DM15" s="124"/>
      <c r="DN15" s="124"/>
    </row>
  </sheetData>
  <sheetProtection password="CAEB" sheet="1" objects="1" scenarios="1" selectLockedCells="1" selectUnlockedCells="1"/>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D16"/>
  <sheetViews>
    <sheetView showGridLines="0" zoomScaleNormal="100" workbookViewId="0"/>
  </sheetViews>
  <sheetFormatPr baseColWidth="10" defaultRowHeight="13.2" x14ac:dyDescent="0.25"/>
  <cols>
    <col min="1" max="1" width="5.6640625" customWidth="1"/>
    <col min="2" max="2" width="46" customWidth="1"/>
    <col min="3" max="3" width="126.44140625" customWidth="1"/>
    <col min="4" max="4" width="5.88671875" customWidth="1"/>
  </cols>
  <sheetData>
    <row r="1" spans="1:4" ht="13.8" x14ac:dyDescent="0.25">
      <c r="A1" s="231"/>
      <c r="B1" s="231"/>
      <c r="C1" s="231"/>
      <c r="D1" s="235"/>
    </row>
    <row r="2" spans="1:4" ht="13.8" x14ac:dyDescent="0.25">
      <c r="A2" s="231"/>
      <c r="B2" s="231"/>
      <c r="C2" s="231"/>
      <c r="D2" s="235"/>
    </row>
    <row r="3" spans="1:4" ht="13.8" x14ac:dyDescent="0.25">
      <c r="A3" s="231"/>
      <c r="B3" s="231"/>
      <c r="C3" s="231"/>
      <c r="D3" s="235"/>
    </row>
    <row r="4" spans="1:4" ht="13.8" x14ac:dyDescent="0.25">
      <c r="A4" s="231"/>
      <c r="B4" s="231"/>
      <c r="C4" s="231"/>
      <c r="D4" s="235"/>
    </row>
    <row r="5" spans="1:4" ht="13.8" x14ac:dyDescent="0.25">
      <c r="A5" s="231"/>
      <c r="B5" s="231"/>
      <c r="C5" s="231"/>
      <c r="D5" s="235"/>
    </row>
    <row r="6" spans="1:4" ht="13.8" x14ac:dyDescent="0.25">
      <c r="A6" s="231"/>
      <c r="B6" s="231"/>
      <c r="C6" s="231"/>
      <c r="D6" s="235"/>
    </row>
    <row r="7" spans="1:4" ht="13.8" x14ac:dyDescent="0.25">
      <c r="A7" s="231"/>
      <c r="B7" s="231"/>
      <c r="C7" s="231"/>
      <c r="D7" s="235"/>
    </row>
    <row r="8" spans="1:4" ht="13.8" x14ac:dyDescent="0.25">
      <c r="A8" s="231"/>
      <c r="B8" s="231"/>
      <c r="C8" s="231"/>
      <c r="D8" s="235"/>
    </row>
    <row r="9" spans="1:4" ht="13.8" x14ac:dyDescent="0.25">
      <c r="A9" s="231"/>
      <c r="B9" s="231"/>
      <c r="C9" s="231"/>
      <c r="D9" s="235"/>
    </row>
    <row r="10" spans="1:4" ht="24" customHeight="1" x14ac:dyDescent="0.25">
      <c r="A10" s="231"/>
      <c r="B10" s="231"/>
      <c r="C10" s="231"/>
      <c r="D10" s="235"/>
    </row>
    <row r="11" spans="1:4" ht="158.4" customHeight="1" x14ac:dyDescent="0.25">
      <c r="A11" s="232"/>
      <c r="B11" s="536" t="s">
        <v>203</v>
      </c>
      <c r="C11" s="536"/>
      <c r="D11" s="235"/>
    </row>
    <row r="12" spans="1:4" ht="42" customHeight="1" thickBot="1" x14ac:dyDescent="0.3">
      <c r="A12" s="232"/>
      <c r="B12" s="233"/>
      <c r="C12" s="233"/>
      <c r="D12" s="235"/>
    </row>
    <row r="13" spans="1:4" ht="19.2" customHeight="1" thickTop="1" thickBot="1" x14ac:dyDescent="0.3">
      <c r="A13" s="231"/>
      <c r="B13" s="537" t="s">
        <v>182</v>
      </c>
      <c r="C13" s="538"/>
      <c r="D13" s="235"/>
    </row>
    <row r="14" spans="1:4" ht="24" customHeight="1" thickBot="1" x14ac:dyDescent="0.3">
      <c r="A14" s="231"/>
      <c r="B14" s="236" t="s">
        <v>183</v>
      </c>
      <c r="C14" s="234" t="s">
        <v>184</v>
      </c>
      <c r="D14" s="235"/>
    </row>
    <row r="15" spans="1:4" ht="25.2" customHeight="1" thickBot="1" x14ac:dyDescent="0.3">
      <c r="A15" s="231"/>
      <c r="B15" s="236" t="s">
        <v>188</v>
      </c>
      <c r="C15" s="234" t="s">
        <v>185</v>
      </c>
      <c r="D15" s="235"/>
    </row>
    <row r="16" spans="1:4" ht="16.2" customHeight="1" x14ac:dyDescent="0.25">
      <c r="A16" s="235"/>
      <c r="B16" s="235"/>
      <c r="C16" s="235"/>
      <c r="D16" s="235"/>
    </row>
  </sheetData>
  <sheetProtection password="CAEB" sheet="1" objects="1" scenarios="1" selectLockedCells="1" selectUnlockedCells="1"/>
  <mergeCells count="2">
    <mergeCell ref="B11:C11"/>
    <mergeCell ref="B13:C13"/>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Anleitung  </vt:lpstr>
      <vt:lpstr>  Betriebsdaten </vt:lpstr>
      <vt:lpstr>Tierbeurteilung JH 1</vt:lpstr>
      <vt:lpstr> Tierbeurteilung LH 1</vt:lpstr>
      <vt:lpstr>GewichtsAnalyse</vt:lpstr>
      <vt:lpstr>Sollgewichte</vt:lpstr>
      <vt:lpstr>Impressum</vt:lpstr>
      <vt:lpstr>GewichtsAnalyse!Druckbereich</vt:lpstr>
    </vt:vector>
  </TitlesOfParts>
  <Company>Universität Kassel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 Keppler</dc:creator>
  <cp:lastModifiedBy>C.Keppler</cp:lastModifiedBy>
  <cp:lastPrinted>2018-01-28T22:03:32Z</cp:lastPrinted>
  <dcterms:created xsi:type="dcterms:W3CDTF">2010-01-30T19:21:11Z</dcterms:created>
  <dcterms:modified xsi:type="dcterms:W3CDTF">2018-01-29T10:00:45Z</dcterms:modified>
</cp:coreProperties>
</file>